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705" windowWidth="14805" windowHeight="7410" activeTab="4"/>
  </bookViews>
  <sheets>
    <sheet name="таблица 5" sheetId="1" r:id="rId1"/>
    <sheet name="таблица 6" sheetId="3" r:id="rId2"/>
    <sheet name="таблица 9" sheetId="4" r:id="rId3"/>
    <sheet name="план реализации" sheetId="5" r:id="rId4"/>
    <sheet name="план реализации июль 2014" sheetId="7" r:id="rId5"/>
  </sheets>
  <calcPr calcId="145621"/>
</workbook>
</file>

<file path=xl/calcChain.xml><?xml version="1.0" encoding="utf-8"?>
<calcChain xmlns="http://schemas.openxmlformats.org/spreadsheetml/2006/main">
  <c r="H66" i="7" l="1"/>
  <c r="I66" i="7"/>
  <c r="G66" i="7"/>
  <c r="H50" i="7"/>
  <c r="I50" i="7"/>
  <c r="G50" i="7"/>
  <c r="H47" i="7"/>
  <c r="I47" i="7"/>
  <c r="G47" i="7"/>
  <c r="H45" i="7"/>
  <c r="I45" i="7"/>
  <c r="G45" i="7"/>
  <c r="H42" i="7"/>
  <c r="I42" i="7"/>
  <c r="G42" i="7"/>
  <c r="H39" i="7"/>
  <c r="I39" i="7"/>
  <c r="G39" i="7"/>
  <c r="H31" i="7"/>
  <c r="I31" i="7"/>
  <c r="G31" i="7"/>
  <c r="H17" i="7"/>
  <c r="I17" i="7"/>
  <c r="G17" i="7"/>
  <c r="I75" i="7"/>
  <c r="I73" i="7"/>
  <c r="H13" i="7"/>
  <c r="G13" i="7"/>
  <c r="I13" i="7"/>
  <c r="H77" i="7"/>
  <c r="I77" i="7"/>
  <c r="G77" i="7"/>
  <c r="H73" i="7"/>
  <c r="G73" i="7"/>
  <c r="H69" i="7"/>
  <c r="I69" i="7"/>
  <c r="G69" i="7"/>
  <c r="G80" i="7"/>
  <c r="G83" i="7"/>
  <c r="H25" i="7"/>
  <c r="H29" i="7"/>
  <c r="H24" i="7" s="1"/>
  <c r="G25" i="7"/>
  <c r="G24" i="7" s="1"/>
  <c r="I83" i="7"/>
  <c r="H83" i="7"/>
  <c r="H80" i="7"/>
  <c r="I80" i="7"/>
  <c r="G9" i="7"/>
  <c r="G8" i="7" s="1"/>
  <c r="I9" i="7"/>
  <c r="H9" i="7"/>
  <c r="H8" i="7" s="1"/>
  <c r="I48" i="5"/>
  <c r="F48" i="5"/>
  <c r="F45" i="5"/>
  <c r="F46" i="5"/>
  <c r="F44" i="5" s="1"/>
  <c r="F47" i="5"/>
  <c r="G34" i="5"/>
  <c r="H34" i="5"/>
  <c r="I34" i="5"/>
  <c r="J34" i="5"/>
  <c r="H6" i="5"/>
  <c r="I7" i="5"/>
  <c r="I6" i="5" s="1"/>
  <c r="I4" i="5" s="1"/>
  <c r="F4" i="5" s="1"/>
  <c r="F86" i="5" s="1"/>
  <c r="G63" i="5"/>
  <c r="H63" i="5"/>
  <c r="I63" i="5"/>
  <c r="J63" i="5"/>
  <c r="G52" i="5"/>
  <c r="H52" i="5"/>
  <c r="I52" i="5"/>
  <c r="J52" i="5"/>
  <c r="G29" i="5"/>
  <c r="H29" i="5"/>
  <c r="I29" i="5"/>
  <c r="J29" i="5"/>
  <c r="G24" i="5"/>
  <c r="H24" i="5"/>
  <c r="I24" i="5"/>
  <c r="J24" i="5"/>
  <c r="I19" i="5"/>
  <c r="I18" i="5"/>
  <c r="I11" i="5"/>
  <c r="G11" i="5"/>
  <c r="H11" i="5"/>
  <c r="J11" i="5"/>
  <c r="C8" i="5"/>
  <c r="D8" i="5"/>
  <c r="B8" i="5"/>
  <c r="F63" i="5"/>
  <c r="H33" i="1"/>
  <c r="F52" i="5"/>
  <c r="F38" i="5"/>
  <c r="F34" i="5" s="1"/>
  <c r="F19" i="5"/>
  <c r="F31" i="5"/>
  <c r="F25" i="5"/>
  <c r="F24" i="5" s="1"/>
  <c r="F18" i="5"/>
  <c r="F30" i="5"/>
  <c r="F29" i="5"/>
  <c r="H19" i="1"/>
  <c r="F11" i="5"/>
  <c r="F7" i="5"/>
  <c r="F6" i="5"/>
  <c r="G51" i="4"/>
  <c r="H51" i="4"/>
  <c r="I51" i="4"/>
  <c r="J51" i="4"/>
  <c r="H45" i="4"/>
  <c r="I45" i="4"/>
  <c r="J45" i="4"/>
  <c r="G45" i="4"/>
  <c r="H40" i="4"/>
  <c r="I40" i="4"/>
  <c r="J40" i="4"/>
  <c r="G40" i="4"/>
  <c r="G35" i="4"/>
  <c r="H30" i="4"/>
  <c r="I30" i="4"/>
  <c r="J30" i="4"/>
  <c r="G30" i="4"/>
  <c r="H25" i="4"/>
  <c r="I25" i="4"/>
  <c r="J25" i="4"/>
  <c r="G25" i="4"/>
  <c r="H20" i="4"/>
  <c r="I20" i="4"/>
  <c r="J20" i="4"/>
  <c r="G20" i="4"/>
  <c r="H15" i="4"/>
  <c r="I15" i="4"/>
  <c r="J15" i="4"/>
  <c r="G15" i="4"/>
  <c r="H10" i="4"/>
  <c r="I10" i="4"/>
  <c r="J10" i="4"/>
  <c r="G10" i="4"/>
  <c r="H5" i="4"/>
  <c r="I5" i="4"/>
  <c r="J5" i="4"/>
  <c r="G5" i="4"/>
  <c r="K15" i="3"/>
  <c r="K16" i="3"/>
  <c r="K17" i="3"/>
  <c r="K19" i="3"/>
  <c r="K21" i="3"/>
  <c r="K22" i="3"/>
  <c r="K23" i="3"/>
  <c r="K24" i="3"/>
  <c r="K26" i="3"/>
  <c r="F11" i="3"/>
  <c r="K9" i="3"/>
  <c r="K10" i="3"/>
  <c r="F6" i="3"/>
  <c r="E11" i="3"/>
  <c r="E6" i="3"/>
  <c r="G11" i="3"/>
  <c r="G6" i="3"/>
  <c r="H11" i="3"/>
  <c r="H6" i="3"/>
  <c r="I11" i="3"/>
  <c r="I6" i="3"/>
  <c r="J11" i="3"/>
  <c r="J6" i="3"/>
  <c r="J20" i="3"/>
  <c r="E20" i="3"/>
  <c r="F20" i="3"/>
  <c r="G20" i="3"/>
  <c r="H20" i="3"/>
  <c r="I20" i="3"/>
  <c r="E13" i="3"/>
  <c r="F13" i="3"/>
  <c r="G13" i="3"/>
  <c r="H13" i="3"/>
  <c r="I13" i="3"/>
  <c r="J13" i="3"/>
  <c r="H4" i="5"/>
  <c r="D25" i="3"/>
  <c r="K25" i="3"/>
  <c r="D14" i="3"/>
  <c r="K14" i="3"/>
  <c r="D18" i="3"/>
  <c r="D11" i="3"/>
  <c r="K11" i="3" s="1"/>
  <c r="H25" i="1"/>
  <c r="H24" i="1" s="1"/>
  <c r="O24" i="1" s="1"/>
  <c r="H23" i="1"/>
  <c r="H26" i="1"/>
  <c r="O26" i="1" s="1"/>
  <c r="H15" i="1"/>
  <c r="H13" i="1" s="1"/>
  <c r="H29" i="1"/>
  <c r="O29" i="1" s="1"/>
  <c r="H41" i="1"/>
  <c r="H22" i="1"/>
  <c r="O22" i="1"/>
  <c r="H37" i="1"/>
  <c r="O40" i="1"/>
  <c r="I13" i="1"/>
  <c r="I14" i="1"/>
  <c r="J14" i="1"/>
  <c r="K14" i="1"/>
  <c r="L14" i="1"/>
  <c r="M14" i="1"/>
  <c r="N14" i="1"/>
  <c r="J13" i="1"/>
  <c r="J10" i="1" s="1"/>
  <c r="J9" i="1" s="1"/>
  <c r="K13" i="1"/>
  <c r="L13" i="1"/>
  <c r="L12" i="1" s="1"/>
  <c r="M13" i="1"/>
  <c r="M12" i="1" s="1"/>
  <c r="N13" i="1"/>
  <c r="N12" i="1"/>
  <c r="O15" i="1"/>
  <c r="O17" i="1"/>
  <c r="O18" i="1"/>
  <c r="O19" i="1"/>
  <c r="O20" i="1"/>
  <c r="O21" i="1"/>
  <c r="O23" i="1"/>
  <c r="J24" i="1"/>
  <c r="I24" i="1"/>
  <c r="O25" i="1"/>
  <c r="O27" i="1"/>
  <c r="O28" i="1"/>
  <c r="N29" i="1"/>
  <c r="J29" i="1"/>
  <c r="K29" i="1"/>
  <c r="L29" i="1"/>
  <c r="M29" i="1"/>
  <c r="I29" i="1"/>
  <c r="O30" i="1"/>
  <c r="O33" i="1"/>
  <c r="J12" i="1"/>
  <c r="I12" i="1"/>
  <c r="K12" i="1"/>
  <c r="O43" i="1"/>
  <c r="O42" i="1"/>
  <c r="O41" i="1"/>
  <c r="O39" i="1"/>
  <c r="O38" i="1"/>
  <c r="I37" i="1"/>
  <c r="I11" i="1"/>
  <c r="J37" i="1"/>
  <c r="J11" i="1"/>
  <c r="K37" i="1"/>
  <c r="K11" i="1"/>
  <c r="L37" i="1"/>
  <c r="L11" i="1"/>
  <c r="M37" i="1"/>
  <c r="O37" i="1"/>
  <c r="N37" i="1"/>
  <c r="N11" i="1"/>
  <c r="I36" i="1"/>
  <c r="I10" i="1"/>
  <c r="I9" i="1" s="1"/>
  <c r="J36" i="1"/>
  <c r="J34" i="1" s="1"/>
  <c r="K36" i="1"/>
  <c r="K10" i="1" s="1"/>
  <c r="K9" i="1" s="1"/>
  <c r="L36" i="1"/>
  <c r="L34" i="1"/>
  <c r="M36" i="1"/>
  <c r="M10" i="1"/>
  <c r="N36" i="1"/>
  <c r="H36" i="1"/>
  <c r="H34" i="1" s="1"/>
  <c r="O34" i="1" s="1"/>
  <c r="N34" i="1"/>
  <c r="I34" i="1"/>
  <c r="K34" i="1"/>
  <c r="I8" i="7"/>
  <c r="H14" i="1"/>
  <c r="O36" i="1"/>
  <c r="M34" i="1"/>
  <c r="N10" i="1"/>
  <c r="N9" i="1"/>
  <c r="L10" i="1"/>
  <c r="L9" i="1"/>
  <c r="M11" i="1"/>
  <c r="M9" i="1"/>
  <c r="D13" i="3"/>
  <c r="K13" i="3"/>
  <c r="D7" i="3"/>
  <c r="K18" i="3"/>
  <c r="D20" i="3"/>
  <c r="K20" i="3"/>
  <c r="K8" i="3"/>
  <c r="D6" i="3"/>
  <c r="K6" i="3" s="1"/>
  <c r="H11" i="1"/>
  <c r="O11" i="1" s="1"/>
  <c r="O14" i="1"/>
  <c r="H49" i="7" l="1"/>
  <c r="H88" i="7" s="1"/>
  <c r="G49" i="7"/>
  <c r="G88" i="7" s="1"/>
  <c r="I49" i="7"/>
  <c r="I88" i="7" s="1"/>
  <c r="H10" i="1"/>
  <c r="H12" i="1"/>
  <c r="O12" i="1" s="1"/>
  <c r="O13" i="1"/>
  <c r="O10" i="1" l="1"/>
  <c r="O9" i="1" s="1"/>
  <c r="H9" i="1"/>
</calcChain>
</file>

<file path=xl/sharedStrings.xml><?xml version="1.0" encoding="utf-8"?>
<sst xmlns="http://schemas.openxmlformats.org/spreadsheetml/2006/main" count="1167" uniqueCount="532">
  <si>
    <t>Статус</t>
  </si>
  <si>
    <t>Наименование муниципальной программы, основного мероприятия, мероприятия ведомственной целевой программы</t>
  </si>
  <si>
    <t>Ответственный исполнитель, соиспольнитель, участники</t>
  </si>
  <si>
    <t>Код бюджетной классификации</t>
  </si>
  <si>
    <t>Расходы (тыс.руб), годы</t>
  </si>
  <si>
    <t>ГРБС</t>
  </si>
  <si>
    <t>РзПр</t>
  </si>
  <si>
    <t>ЦСР</t>
  </si>
  <si>
    <t xml:space="preserve">  ВР</t>
  </si>
  <si>
    <t>Итого</t>
  </si>
  <si>
    <t xml:space="preserve">Муниципальная программа </t>
  </si>
  <si>
    <t>Муниципальная целевая программа «Развитие транспортной инфраструктуры»</t>
  </si>
  <si>
    <t>в том числе:</t>
  </si>
  <si>
    <t xml:space="preserve">МКУ АГП «Благоустройство и ЖКХ» </t>
  </si>
  <si>
    <t xml:space="preserve">Администрация Аксайского городского поселения </t>
  </si>
  <si>
    <t>Подпрограмма 1.</t>
  </si>
  <si>
    <t>"Дорожное хозяйство"</t>
  </si>
  <si>
    <t>Основное мероприятие 1.1.</t>
  </si>
  <si>
    <t xml:space="preserve">Содержание автомобильных дорог общего пользования местного значения </t>
  </si>
  <si>
    <t>МКУ АГП «Благоустройство и ЖКХ»</t>
  </si>
  <si>
    <t> 951</t>
  </si>
  <si>
    <t>0409 </t>
  </si>
  <si>
    <t>0412412 </t>
  </si>
  <si>
    <t>240 </t>
  </si>
  <si>
    <t>Основное мероприятие 1.2.</t>
  </si>
  <si>
    <t>Ремонт автомобильных дорог общего пользования местного значения</t>
  </si>
  <si>
    <t>Основное мероприятие 1.3.</t>
  </si>
  <si>
    <t xml:space="preserve">Приобретение и установка знаков дорожного движения </t>
  </si>
  <si>
    <t>Основное мероприятие 1.4.</t>
  </si>
  <si>
    <t xml:space="preserve">Приобретение, устройство, ремонт , содержание остановочных комплексов </t>
  </si>
  <si>
    <t>Основное мероприятие 1.5.</t>
  </si>
  <si>
    <t xml:space="preserve">Установка, реконструкция светофорных объектов </t>
  </si>
  <si>
    <t>Основное мероприятие 1.6.</t>
  </si>
  <si>
    <t xml:space="preserve">Капитальный ремонт автомобильных дорог общего пользования местного значения </t>
  </si>
  <si>
    <t>Основное мероприятие 1.7.</t>
  </si>
  <si>
    <t>Строительство, реконструкция автомобильных дорог общего пользования местного значения</t>
  </si>
  <si>
    <t>Администрация Аксайского городского поселения</t>
  </si>
  <si>
    <t>951 </t>
  </si>
  <si>
    <t>0412417 </t>
  </si>
  <si>
    <t>МКУ АГП "Благоустройство и ЖКХ"</t>
  </si>
  <si>
    <t>Основное мероприятие 1.8.</t>
  </si>
  <si>
    <t>Администрация Аксайского городского поселения,</t>
  </si>
  <si>
    <t>Подпрограмма 2</t>
  </si>
  <si>
    <t xml:space="preserve">Уличное освещение </t>
  </si>
  <si>
    <t>Основное мероприятие 2.1.</t>
  </si>
  <si>
    <t xml:space="preserve">Содержание сетей уличного освещеня </t>
  </si>
  <si>
    <t>Основное мероприятие 2.2.</t>
  </si>
  <si>
    <t>Разработка и изготовление проектно-сметной документации, проведене экспертизы</t>
  </si>
  <si>
    <t>Основное мероприятие 2.3.</t>
  </si>
  <si>
    <t xml:space="preserve">Ремонт сетей уличного освещения </t>
  </si>
  <si>
    <t>Основное мероприятие  2.4.</t>
  </si>
  <si>
    <t xml:space="preserve">Строительство, реконструкция и капитальный ремонт сетей уличного освещения </t>
  </si>
  <si>
    <t xml:space="preserve">Наименование      </t>
  </si>
  <si>
    <t xml:space="preserve">муниципальной </t>
  </si>
  <si>
    <t>программы,</t>
  </si>
  <si>
    <t>подпрограммы муниципальной программы</t>
  </si>
  <si>
    <t xml:space="preserve">Ответственный    </t>
  </si>
  <si>
    <t xml:space="preserve">исполнитель,     </t>
  </si>
  <si>
    <t>соисполнители</t>
  </si>
  <si>
    <t>Оценка расходов (тыс. рублей), годы</t>
  </si>
  <si>
    <t>«Развитие транспортной системы»</t>
  </si>
  <si>
    <t xml:space="preserve">всего             </t>
  </si>
  <si>
    <t>федеральный бюджет</t>
  </si>
  <si>
    <t>бюджет Аксайского района</t>
  </si>
  <si>
    <t>Бюджет Аксайского городского поселения</t>
  </si>
  <si>
    <t>внебюджетные источники</t>
  </si>
  <si>
    <t xml:space="preserve">Подпрограмма   </t>
  </si>
  <si>
    <t xml:space="preserve"> «Дорожное хозяйство»</t>
  </si>
  <si>
    <t>всего</t>
  </si>
  <si>
    <t>Подпрограмма</t>
  </si>
  <si>
    <t>«Уличное освещение»</t>
  </si>
  <si>
    <t xml:space="preserve">Проектные работы на капитальный ремонт, строительство, реконструкцию </t>
  </si>
  <si>
    <t>0409</t>
  </si>
  <si>
    <t>0412751</t>
  </si>
  <si>
    <t>0417351</t>
  </si>
  <si>
    <t>0412413</t>
  </si>
  <si>
    <t>0412415</t>
  </si>
  <si>
    <t>0412416</t>
  </si>
  <si>
    <t>0412417</t>
  </si>
  <si>
    <t>0412414</t>
  </si>
  <si>
    <t>0503</t>
  </si>
  <si>
    <t>0420000</t>
  </si>
  <si>
    <t>0422418</t>
  </si>
  <si>
    <t>0422420</t>
  </si>
  <si>
    <t>0422419</t>
  </si>
  <si>
    <t>0422421</t>
  </si>
  <si>
    <t>951</t>
  </si>
  <si>
    <t>0412747</t>
  </si>
  <si>
    <t>240</t>
  </si>
  <si>
    <t>0417347</t>
  </si>
  <si>
    <t>88 099,2</t>
  </si>
  <si>
    <t xml:space="preserve">областной бюджет </t>
  </si>
  <si>
    <t>№ п/п</t>
  </si>
  <si>
    <t xml:space="preserve">Ответственный исполнитель, соисполнитель,  участник </t>
  </si>
  <si>
    <t>Наименование инвестиционного проекта</t>
  </si>
  <si>
    <t>Номер и дата положительного заключения государственной (негосударственной) экспертизы</t>
  </si>
  <si>
    <t>Сроки получения положительного государтсвенной (негосударственной) экспертизы на проектную (сметную) документацию/ ассигнования, предусмотренные на разработку проектной (сметной) документации (тыс.руб)</t>
  </si>
  <si>
    <t>Объем расходов (тыс.руб)</t>
  </si>
  <si>
    <t>В том числе по годам реализации  муниципальной программы</t>
  </si>
  <si>
    <t>Итого:</t>
  </si>
  <si>
    <t>Подпрограмма «Дорожное хозяйство»</t>
  </si>
  <si>
    <t>Капитальный ремонт ул.Революции ( от ул. Чичерина до ул. Фрунзе)</t>
  </si>
  <si>
    <t>Всего:</t>
  </si>
  <si>
    <t>Областной бюджет</t>
  </si>
  <si>
    <t>Федеральный бюджет</t>
  </si>
  <si>
    <t>Местный бюджет</t>
  </si>
  <si>
    <t>Внебюджетные источники</t>
  </si>
  <si>
    <t>Капитальный ремонт                          ул . Вартанова автомобильная дорога</t>
  </si>
  <si>
    <t>Капитальный ремонт ул. Кирова ( от ул. Стекольная до ул. Платова) автомобльная дорога</t>
  </si>
  <si>
    <t>Администрция Аксайского городского поселения</t>
  </si>
  <si>
    <t>Строительство       ул. Солнечная а/д</t>
  </si>
  <si>
    <t>Реконструкция  ул. Карла Либкнехта</t>
  </si>
  <si>
    <t>Строительство  ул. Иевлева а/д</t>
  </si>
  <si>
    <t>Строительство  тротуара ул. Садовая</t>
  </si>
  <si>
    <t>Строительство тротуара ул. Дзержинского</t>
  </si>
  <si>
    <t>Капитальный ремонт тротуара по ул. Вартанова</t>
  </si>
  <si>
    <t>Подпрограмма «Уличное освещение»</t>
  </si>
  <si>
    <t>Реконструкция  линии освещения ул. Дзержинского (от пр. Ленина до ул. Подтелкова), ул. Ермака (четная сторона) и реконструкции ВЛ-0,4кВ (наружное освещение) ул. Бондарчука, ул. Фрунзе, ул. Шевченко (от ул. Садовая до ул. Чапаева), ул. Железнодорожная, Кривошлыкова, Подтелкова (от ул. Набережная до ул. Кирова), пер. Колодезный, пер. Партизанский, ул. Д.Бедного, ул. М.Горького (от ул. Железнодорожная до ул. Подтелкова), ул. Гулаева (от дома № 2 до ул. Толпинского), ул. Чичерина (от ул. Советская до ул. Революции</t>
  </si>
  <si>
    <t xml:space="preserve">№ п/п </t>
  </si>
  <si>
    <t xml:space="preserve">Наименование подпрограммы, основного мероприятия, мероприятия программы , контрольного события программы </t>
  </si>
  <si>
    <r>
      <t xml:space="preserve">Ответственный </t>
    </r>
    <r>
      <rPr>
        <sz val="10"/>
        <color indexed="8"/>
        <rFont val="Times New Roman"/>
        <family val="1"/>
        <charset val="204"/>
      </rPr>
      <t>исполнитель (заместитель руководителя  ОИВ/ФИО)</t>
    </r>
  </si>
  <si>
    <t xml:space="preserve">Ожидаемый результат (краткое описание) </t>
  </si>
  <si>
    <t xml:space="preserve">Срок реализации (дата ) </t>
  </si>
  <si>
    <t>Объем расходов &lt;*&gt; (тыс.руб)</t>
  </si>
  <si>
    <t xml:space="preserve">местный бюджет </t>
  </si>
  <si>
    <t xml:space="preserve">внебюджетные источники </t>
  </si>
  <si>
    <t>1.</t>
  </si>
  <si>
    <t>Подпрограмма                             "Дорожное хозяйство"</t>
  </si>
  <si>
    <t xml:space="preserve">Администрация Аксайского городского поселения -Заместитель Главы Аксайского городского поселения  Агрызков А.М. МКУ АГП "Благоустройство и ЖКХ" Начальник Бобков Д.А. </t>
  </si>
  <si>
    <r>
      <t xml:space="preserve">сохранить эстетический вид и санитарный порядок  на объекте  а/д на территории АГП;  </t>
    </r>
    <r>
      <rPr>
        <sz val="10"/>
        <color indexed="8"/>
        <rFont val="Times New Roman"/>
        <family val="1"/>
        <charset val="204"/>
      </rPr>
      <t>увеличение протяженности участков автомобильных дорог местного  значения, на которых выполнен ремонт с целью доведения их до нормативных требований, посредством  капитального ремонта и строительства новых участков дорог</t>
    </r>
  </si>
  <si>
    <t>Х</t>
  </si>
  <si>
    <t>1.1.</t>
  </si>
  <si>
    <t xml:space="preserve">Содержание автомобильных дорог  общего пользования местного значения </t>
  </si>
  <si>
    <t>МКУ АГП "Благоустройство и ЖКХ" Начальник отдела технического надзора за исполнением муниципальных контрактов Куленок А.С.</t>
  </si>
  <si>
    <t>с 01.01.2014г. по 31.12.2014г.</t>
  </si>
  <si>
    <t>1.1.1.</t>
  </si>
  <si>
    <t xml:space="preserve">Контрольное событие программы; Полноценное выполнение комплекса вышеуказанных мероприятий, которые позволят сохранить эстетический вид и санитарный порядок  на объекте  а/д на территории АГП </t>
  </si>
  <si>
    <t>- формы КС №2, КС №3</t>
  </si>
  <si>
    <t>1.2.</t>
  </si>
  <si>
    <t xml:space="preserve">Ремонт автомобильных дорог общего пользования местного значения </t>
  </si>
  <si>
    <t xml:space="preserve">Поддержание состояния а/д техническим требованиям, путем выборочного ремонта </t>
  </si>
  <si>
    <t>1.2.1.</t>
  </si>
  <si>
    <t xml:space="preserve">ремонт дорожного покрытия, выборочный </t>
  </si>
  <si>
    <t xml:space="preserve">Приведение  надлежащий порядок состояния а/д и соответствие транспортно-эксплуатационным показателям </t>
  </si>
  <si>
    <t>1.2.2.</t>
  </si>
  <si>
    <t>ремонт тротуара ул Садовая ( от ул. Донская до ул. Карла Либкнехта, четная сторона)</t>
  </si>
  <si>
    <t xml:space="preserve">Проведение ремонта тротуара покрытия по ул. Садовая </t>
  </si>
  <si>
    <t>1.2.3.</t>
  </si>
  <si>
    <t>ремонт тротуара (выборочная замена плитки)</t>
  </si>
  <si>
    <t xml:space="preserve">Выборочная замена плиточного покрытия тротуара </t>
  </si>
  <si>
    <t>1.2.4.</t>
  </si>
  <si>
    <t xml:space="preserve">технический надзор (соблюдение требованиям СНИПа)  при выполнении ремонтных работ </t>
  </si>
  <si>
    <t xml:space="preserve">мероприятия по контролю над приведенными работами </t>
  </si>
  <si>
    <t xml:space="preserve">Контрольное событие программы </t>
  </si>
  <si>
    <t>Поддержание состояния а/д техническим требованиям, путем выборочного ремонта</t>
  </si>
  <si>
    <t>-акты выполненных работ; формы КС №2, КС №3;</t>
  </si>
  <si>
    <t> Х</t>
  </si>
  <si>
    <t>1.3.</t>
  </si>
  <si>
    <t xml:space="preserve">Обеспечение безопасности дорожного движения на а/д </t>
  </si>
  <si>
    <t>1.3.1.</t>
  </si>
  <si>
    <t xml:space="preserve">Приобретение и установка знаков дорожного движения на автомобильных дорогах общего пользования местного значения </t>
  </si>
  <si>
    <t>1.3.2.</t>
  </si>
  <si>
    <t xml:space="preserve">Технический надзор (соблюдение требованиям СНИПа)  при выполнении установки </t>
  </si>
  <si>
    <t xml:space="preserve">МКУ АГП "Благоустройство и ЖКХ" </t>
  </si>
  <si>
    <t>Начальник отдела технического надзора за исполнением муниципальных контрактов Куленок А.С.</t>
  </si>
  <si>
    <t xml:space="preserve">с 01.01.2014г. по </t>
  </si>
  <si>
    <t>31.12.2014г.</t>
  </si>
  <si>
    <t>Контрольное событие программы ;</t>
  </si>
  <si>
    <t>- акты выполненных работ формы КС №2, КС №3</t>
  </si>
  <si>
    <t>1.4.</t>
  </si>
  <si>
    <t xml:space="preserve">Приобретение, устройство, ремонт, содержание остановочных комплексов </t>
  </si>
  <si>
    <t>Обеспечение удобства движения на общественном транспорте</t>
  </si>
  <si>
    <t>1.4.1.</t>
  </si>
  <si>
    <t xml:space="preserve">Приобретение и устройство остановочных комплексов </t>
  </si>
  <si>
    <t>1.4.2.</t>
  </si>
  <si>
    <t xml:space="preserve">технический надзор (соблюдение требованиям СНИПа)  при выполнении установки и устройства </t>
  </si>
  <si>
    <t>- акты выполненных работ;  формы КС №2, КС №3;</t>
  </si>
  <si>
    <t>Х </t>
  </si>
  <si>
    <t>1.5.</t>
  </si>
  <si>
    <t>Обеспечение безопасности дорожного движения на а/д</t>
  </si>
  <si>
    <t>1.5.1.</t>
  </si>
  <si>
    <t xml:space="preserve">Установка и реконструкция светофорных объектов </t>
  </si>
  <si>
    <t>с 0101.2014г. по 31.12.2014г.</t>
  </si>
  <si>
    <t>1.5.2.</t>
  </si>
  <si>
    <t xml:space="preserve">Строительный контроль при проведении работ по установке и реконструкции светофорных объектов </t>
  </si>
  <si>
    <t xml:space="preserve">- акты выполненных работ; </t>
  </si>
  <si>
    <t>формы КС №2, КС №3;</t>
  </si>
  <si>
    <t>1.6.</t>
  </si>
  <si>
    <t>Проведение капитального ремонта , усовершенствование покрытия без нарушения конструктивных характеристик</t>
  </si>
  <si>
    <t>1.6.1.</t>
  </si>
  <si>
    <t>Капитальный ремонт  ул. Революции ( от ул. Чичерина до ул. Фрунзе)</t>
  </si>
  <si>
    <t>1.6.2.</t>
  </si>
  <si>
    <t xml:space="preserve">Строительный контроль при проведении работ по кап.ремонту </t>
  </si>
  <si>
    <t>Мероприятия по контролю при проведении капитального ремонта , совершенствование покрытия без нарушения конструктивных характеристик</t>
  </si>
  <si>
    <t>1.6.3.</t>
  </si>
  <si>
    <t xml:space="preserve">Капитальный ремонт тротуара по ул. Вартанова </t>
  </si>
  <si>
    <t>Проведение капитального ремонта , совершенствование покрытия без нарушения конструктивных характеристик</t>
  </si>
  <si>
    <t>с 01.04.2014г. по 31.12.2014г.</t>
  </si>
  <si>
    <t>Строительный контроль при проведении работ по кап.ремонту</t>
  </si>
  <si>
    <t xml:space="preserve">Завершение работ по капитальному ремонту покрытия </t>
  </si>
  <si>
    <t>-Акты выполненных работ;</t>
  </si>
  <si>
    <t>1.7.</t>
  </si>
  <si>
    <t xml:space="preserve">Строительство, реконструкция автомобильных дорог общего пользования местного значения </t>
  </si>
  <si>
    <t>Администрация Аксайского городского поселения Зам.Главы Аксайского городского поселения Агрызков А.М.</t>
  </si>
  <si>
    <t xml:space="preserve">Введение в эксплуатацию объекта а/д Солнечная </t>
  </si>
  <si>
    <t>1.7.1.</t>
  </si>
  <si>
    <t>Строительство ул. Солнечная</t>
  </si>
  <si>
    <t xml:space="preserve">Введение в эксплуатацию объекта а/д Солнечная а также примыкающих тротуаров </t>
  </si>
  <si>
    <t>1.7.2.</t>
  </si>
  <si>
    <t>Строительство тротуара по ул. Садовая ( от д.35 и до ул. Центральная)</t>
  </si>
  <si>
    <t>Введение в эксплуатацию объекта тротуара по ул. Садовая ( от д.35 и до ул. Центральная)</t>
  </si>
  <si>
    <t>1.7.3.</t>
  </si>
  <si>
    <t xml:space="preserve">Строительство тротуара по ул. Дзержинского </t>
  </si>
  <si>
    <t xml:space="preserve">Введение в эксплуатацию объекта тротуар ул. Дзержинского </t>
  </si>
  <si>
    <t>1.7.4.</t>
  </si>
  <si>
    <t xml:space="preserve">Строительный контроль при проведении работ по строительству </t>
  </si>
  <si>
    <t xml:space="preserve">Осуществление строительного контроля при строительных работах </t>
  </si>
  <si>
    <t xml:space="preserve">Введение в эксплуатацию вышеуказанных объектов </t>
  </si>
  <si>
    <t> Администрация Аксайского городского поселения Зам.Главы Аксайского городского поселения Агрызков А.М.</t>
  </si>
  <si>
    <t>Акт ввода в эксплуатацию объекта ;</t>
  </si>
  <si>
    <t xml:space="preserve"> акт выполненных работ;</t>
  </si>
  <si>
    <t>1.8.</t>
  </si>
  <si>
    <t xml:space="preserve">Разработка и изготовление проектно-сметной документации, проведении экспертизы </t>
  </si>
  <si>
    <t xml:space="preserve">Подготовка ПСД для осуществления строительства и капитального ремонта </t>
  </si>
  <si>
    <t>.</t>
  </si>
  <si>
    <t xml:space="preserve">Разработка ПСД на </t>
  </si>
  <si>
    <t xml:space="preserve">строительство а/д ул. Киевская </t>
  </si>
  <si>
    <t>Администрация Аксайского городского</t>
  </si>
  <si>
    <t xml:space="preserve"> поселения Зам.Главы Аксайского городского поселения Агрызков А.М.</t>
  </si>
  <si>
    <t xml:space="preserve">ПСД на капитальный ремонт а/д ул. Киевская </t>
  </si>
  <si>
    <t>1.8.2.</t>
  </si>
  <si>
    <t xml:space="preserve">Разработка ПСД на расширение проезжей части Мухина Балка </t>
  </si>
  <si>
    <t>Разработка ПСД на расширение проезжей части Мухина Балка</t>
  </si>
  <si>
    <t>1.8.3.</t>
  </si>
  <si>
    <t>Разработка ПСД на проведение капитального ремонта по ул. Железнодорожная  ( от ул. Гагарина до ул Кирова)</t>
  </si>
  <si>
    <t xml:space="preserve">Администрация Аксайского городского поселения- Зам. Главы Аксайского городского поселения Агрызков А.М., МКУ АГП "Благоустройство и ЖКХ " начальник отдела технического надзора за исполнением муниципальных контрактов - Куленок А.С. </t>
  </si>
  <si>
    <t xml:space="preserve">ПСД на капитальный ремонт ул. Железнодорожная </t>
  </si>
  <si>
    <t> 0</t>
  </si>
  <si>
    <t>1.8.4.</t>
  </si>
  <si>
    <t>Разработка ПСД на капитальный ремонт автомобильной дороги по ул. Вартанова в г.Аксай</t>
  </si>
  <si>
    <t xml:space="preserve">МКУ АГП "Благоустройство и ЖКХ " начальник отдела технического надзора за исполнением муниципальных контрактов - Куленок А.С. </t>
  </si>
  <si>
    <t>ПСД на капитальный ремонт автомобильной дороги по ул. Вартанова в г.Аксай</t>
  </si>
  <si>
    <t>1.8.5.</t>
  </si>
  <si>
    <t>Разработка ПСД  на капитальный ремонт автомобильной дороги по ул. Иевлева (от ул. Орджоникидзе до ул. Солнечная) в г.Аксай</t>
  </si>
  <si>
    <t>ПСД  на капитальный ремонт автомобильной дороги по ул. Иевлева (от ул. Орджоникидзе до ул. Солнечная) в г.Аксай</t>
  </si>
  <si>
    <t>1.8.6.</t>
  </si>
  <si>
    <t>Разработка ПСД на капитальный ремонт автомобильной дороги по ул. Кирова (от ул. Стекольная до ул. Подтелкова) в г.Аксай Ростовской области</t>
  </si>
  <si>
    <t>ПСД на капитальный ремонт автомобильной дороги по ул. Кирова (от ул. Стекольная до ул. Подтелкова) в г.Аксай</t>
  </si>
  <si>
    <t xml:space="preserve">ПСД по вышеуказанным объектам </t>
  </si>
  <si>
    <t>Администрация Аксайского городского поселения- Зам. Главы Аксайского городского поселения Агрызков А.М., МКУ АГП "Благоустройство и ЖКХ " начальник отдела технического надзора за исполнением муниципальных контрактов - Куленок А.С.</t>
  </si>
  <si>
    <t xml:space="preserve">  Акт выполненных работ </t>
  </si>
  <si>
    <t>2.</t>
  </si>
  <si>
    <t>Подпрограмма "Уличное освещение"</t>
  </si>
  <si>
    <t>увеличение протяженности сетей наружного уличного  освещения;</t>
  </si>
  <si>
    <t>- содержание в надлежащем порядке ранее введенных в эксплуатацию сетей наружного уличного освещения.</t>
  </si>
  <si>
    <t>2.1.</t>
  </si>
  <si>
    <t xml:space="preserve">Содержание сетей уличного освещения </t>
  </si>
  <si>
    <t>содержание в надлежащем порядке ранее введенных в эксплуатацию сетей наружного уличного освещения.</t>
  </si>
  <si>
    <t>2.1.1.</t>
  </si>
  <si>
    <t>содержание сетей уличного освещения</t>
  </si>
  <si>
    <t>2.1.2.</t>
  </si>
  <si>
    <t>потребление электроэнергии сетей уличного освещения</t>
  </si>
  <si>
    <t xml:space="preserve">Своевременная оплата коммунальных расходов по потреблению электроэнергии и содержание в техническом состоянии </t>
  </si>
  <si>
    <t>Акт приемки-передачи , формы КС №2, КС №3</t>
  </si>
  <si>
    <t>2.2.</t>
  </si>
  <si>
    <t xml:space="preserve">Разработка и изготовление проектно-сметной документации проведение экпертизы </t>
  </si>
  <si>
    <t xml:space="preserve">ПСД на выборочные объекты на 2014г. </t>
  </si>
  <si>
    <t>2.2.1.</t>
  </si>
  <si>
    <t>ПСД на выборочные объекты на 2014г.</t>
  </si>
  <si>
    <t> Акт выполненных работ</t>
  </si>
  <si>
    <t>2.3.</t>
  </si>
  <si>
    <t>выполнение комплекса работ по восстановлению эксплуатационных характеристик сетей уличного освещения, при выполнении которых не затрагиваются конструктивные и иные характеристики надёжности и безопасности (ремонт сетей)</t>
  </si>
  <si>
    <t>2.3.1.</t>
  </si>
  <si>
    <t xml:space="preserve">Ремонт сетей уличного освещения (выборочный) </t>
  </si>
  <si>
    <t>2.4.</t>
  </si>
  <si>
    <t xml:space="preserve">Строительство, реконструкция  капитальный ремонт сетей уличного освещения </t>
  </si>
  <si>
    <t>выполнение комплекса работ по замене или восстановлению конструктивных элементов,  их частей, выполнение которых осуществляется в пределах установленных допустимых значений и технических характеристик и при выполнении которых затрагиваются конструктивные и иные характеристики надежности и безопасности</t>
  </si>
  <si>
    <t>2.4.1.</t>
  </si>
  <si>
    <t xml:space="preserve">Введение в эксплуатацию объекта </t>
  </si>
  <si>
    <t xml:space="preserve">Строительный контроль при проведении строительных работ, реконструкции, капитального ремонта </t>
  </si>
  <si>
    <t xml:space="preserve">Осуществление работ по строительному контролю </t>
  </si>
  <si>
    <t xml:space="preserve">Введение объекта в эксплуатацию </t>
  </si>
  <si>
    <t>Администрация Аксайского городского поселения Зам.Главы Аксайского городского поселения Агрызков А.М</t>
  </si>
  <si>
    <t xml:space="preserve">-акт выполненных работ, </t>
  </si>
  <si>
    <t xml:space="preserve">акт ввода в эксплуатацию объекта </t>
  </si>
  <si>
    <t xml:space="preserve">Итого по муниципальной программе </t>
  </si>
  <si>
    <t>зимняя уборка а/д и тротуаров, уборка мусора с а\д покраска бордюров, нанесение дорожной разметки, покраска барьерные ограждения, содержание элементов дорог (светофоров,автопавильонов)</t>
  </si>
  <si>
    <t>1.6.4.</t>
  </si>
  <si>
    <t>1.6.5</t>
  </si>
  <si>
    <t>Капитальный ремонт автомобильной дороги ул. Вартанова (устройство парковочных карманов)</t>
  </si>
  <si>
    <t>с 01.07.2014г. по 31.12.2014г.</t>
  </si>
  <si>
    <t>1.6.6</t>
  </si>
  <si>
    <t>1.8.1</t>
  </si>
  <si>
    <t>1.8.7</t>
  </si>
  <si>
    <t xml:space="preserve">Разработка ПСД на подьъездные пути в детским садам </t>
  </si>
  <si>
    <t>2.4.2</t>
  </si>
  <si>
    <t>1.1.2</t>
  </si>
  <si>
    <t>1.1.3.</t>
  </si>
  <si>
    <t xml:space="preserve">Экспертиза качества проведенных работ </t>
  </si>
  <si>
    <t>с04.047.2014г. По 31.12.2014г.</t>
  </si>
  <si>
    <t>Ответственный исполнитель (заместитель руководителя  ОИВ/ФИО)</t>
  </si>
  <si>
    <t xml:space="preserve">Результат (краткое описание) </t>
  </si>
  <si>
    <t xml:space="preserve">Фактическая дата начала реалзации мероприятия </t>
  </si>
  <si>
    <t xml:space="preserve">Фактическая дата окончания реализаци мероприятия, наступления контрольного события </t>
  </si>
  <si>
    <t>Расходы бюджета поселения на реализацию муниципальной программы, тыс.руб.</t>
  </si>
  <si>
    <t>факт на 01.07.2014г.</t>
  </si>
  <si>
    <t>Заместитель Главы Администрации Аксайского городского поселения А.М.Агрызков</t>
  </si>
  <si>
    <t>01.01.2014г.</t>
  </si>
  <si>
    <t xml:space="preserve">Заместитель Главы Администрации Аксайского городского поселения А.М.Агрызков </t>
  </si>
  <si>
    <t>Проведение капитального ремонта в многоквартирных домах</t>
  </si>
  <si>
    <t xml:space="preserve">Проведение капитального ремонта в 1 многоквартирном доме и частичный ремонт в 1 многоквартирном доме в рамках областной программы </t>
  </si>
  <si>
    <t>Заместитель Главы Администрации Аксайского городского поселения А.М.Агрызков, начальник отдела ЖКХ АГП И.Е. Чиркова</t>
  </si>
  <si>
    <t xml:space="preserve">Проведение выборочного капитального ремонта многоквартирных домов с предоставлением субсидии из местного бюджета </t>
  </si>
  <si>
    <t>Проведение капремонта в многоквартирных домах</t>
  </si>
  <si>
    <t>Проведение в многоквартирных домах замены лифтов, отработавших нормативный срок службы</t>
  </si>
  <si>
    <t>Замена  лифтов в многоквартиных домах.</t>
  </si>
  <si>
    <t>Ликвидация многоквартирного аварийного жилищного фонда</t>
  </si>
  <si>
    <t>Приобретение жилых помещений у лиц, не являющихся застройщиками. Выкуп жилых помещений у собственников</t>
  </si>
  <si>
    <t>Приобретение жилых помещений у лиц, не являющихся застройщиками</t>
  </si>
  <si>
    <t>Расселение жителей</t>
  </si>
  <si>
    <t>Улучшение состояния  жилищно-коммунального хозяйства Аксайского городского поселения;повышение качества и надежности жилищно-коммунального хозяйства на территории Аксайского городского поселения</t>
  </si>
  <si>
    <t>Улучшение состояния  жилищно-коммунального хозяйства Аксайского городского поселения</t>
  </si>
  <si>
    <t>Прведение тех.надзора при проведении ремонта объектов жилищного и коммунального хозяйства</t>
  </si>
  <si>
    <t>Повышение эффективности работы жилищно-коммунального хозяйства</t>
  </si>
  <si>
    <t>Повышение надежности работы инженерной инфраструктуры</t>
  </si>
  <si>
    <t>Приведение в качественное состояние элементов коммунального хозяйства</t>
  </si>
  <si>
    <t>Проведение технадзора при ремонте элементов коммунального хозяйства</t>
  </si>
  <si>
    <t>Строительство канализационного коллектора по адресу: г.Аксай от ул.Крупской</t>
  </si>
  <si>
    <t>Реконструкция водовода по ул.Вартанова, при условии выделения финансирования из областного бюджета</t>
  </si>
  <si>
    <t>Построенный канализационный коллектора по адресу: г.Аксай от ул.Крупской</t>
  </si>
  <si>
    <t>Применение схем водоснабжения и водоотведения при разработке инвестиционных проектов</t>
  </si>
  <si>
    <t>Применение схем водоснабжения и водоотведения применяемые при разработке инвестиционных проектов</t>
  </si>
  <si>
    <t>Информационное сопровождение для формирования сведений, необходимых для подготовки статистической отчетности</t>
  </si>
  <si>
    <t>Заключение лицензионного договора с казенным предприятием РО "Информационна база ЖКХ"</t>
  </si>
  <si>
    <t>Заместитель Главы Администрации Аксайского городского поселения А.М.Агрызков, начальник  МКУ АГП "Благоустройство и ЖКХ" Бобков Д.А.</t>
  </si>
  <si>
    <t>Повышение уровня комфортности и чистоты в населенных пунктах, расположенных на территории городского поселения.</t>
  </si>
  <si>
    <t>Начальник отдела технического надзора А.С. Куленок МКУ АГП "Благоустройство и ЖКХ"</t>
  </si>
  <si>
    <t xml:space="preserve">Повышение уровня комфортности </t>
  </si>
  <si>
    <t>Заместитель Главы Администрации Аксайского городского поселения О.А. Калинина, начальник отдела технического надзора А.С. Куленок МКУ АГП "Благоустройство и ЖКХ"</t>
  </si>
  <si>
    <t>Начальник  МКУ АГП "Благоустройство и ЖКХ" Бобков Д.А.</t>
  </si>
  <si>
    <t>Заместитель Главы Администрации Аксайского городского поселения А.М. Агрызков, начальник отдела технического надзора А.С. Куленок МКУ АГП "Благоустройство и ЖКХ"</t>
  </si>
  <si>
    <t>Праздничное оформление города</t>
  </si>
  <si>
    <t>Занятость подростоков</t>
  </si>
  <si>
    <t>Организация мероприятий по перевозке тел умерших в морг</t>
  </si>
  <si>
    <t xml:space="preserve"> МКУ АГП "Благоустройство и ЖКХ"</t>
  </si>
  <si>
    <t xml:space="preserve">Контрольное событие программы.        Приобретение и установка малых архитектурных форм </t>
  </si>
  <si>
    <t>40 приобретенных и установленных малых архитектурных форм</t>
  </si>
  <si>
    <t>Проведение городского конкурса</t>
  </si>
  <si>
    <t>Расходы на поощрение победителей по итогам конкурса(специальные расходы)</t>
  </si>
  <si>
    <t>Валка и формовочная обрезка зеленых насаждений, находящихся в неудовлетворительном состоянии</t>
  </si>
  <si>
    <t xml:space="preserve">МКУ АГП "Благоустройство и ЖКХ"начальник отдела технического надзора А.С. Куленок </t>
  </si>
  <si>
    <t>Повышение уровня  эстетичности населенных пунктов</t>
  </si>
  <si>
    <t>Предоставление субсидии управляющим организациям, ТСЖ, ЖСК, жилищным или иным специализированным потребительским кооперативам из  местного бюджета на проведение валки и формовочной обрезке зеленых насаждений.</t>
  </si>
  <si>
    <t>Начальник отдела ЖКХ Администрации Аксайского городского поселения И.Е. Чиркова</t>
  </si>
  <si>
    <t>Повышение уровня  эстетичности внутридворовых территорий</t>
  </si>
  <si>
    <t>Устройство контейнерных площадок для сбора твердых бытовых отходов с установкой контейнеров</t>
  </si>
  <si>
    <t>Приобритение контейнеров</t>
  </si>
  <si>
    <t>Приобретение контейнеров</t>
  </si>
  <si>
    <t>Предоставление субсидии управляющим организациям, ТСЖ, ЖСК, жилищным или иным специализированным потребительским кооперативам из  местного бюджета на устройство контейнерных площадок в многоквартирных домах</t>
  </si>
  <si>
    <t>Устройство контейнерных площадок на улицах муниципальной земли, домов частного сектора</t>
  </si>
  <si>
    <t>Обустройство детских игровых комплексов</t>
  </si>
  <si>
    <t>Предоставление субсидии управляющим организациям, ТСЖ, ЖСК, жилищным или иным специализированным потребительским кооперативам из  местного бюджета на обустройство детских игровых комплексов.</t>
  </si>
  <si>
    <t>Обустройство детских игровых комплексов, отвечающих стандартам безопасности и эксплуатации</t>
  </si>
  <si>
    <t>Ремонт и капитальный ремонт внутриквартальных проездов и дворовых территорий</t>
  </si>
  <si>
    <t>Придания городским дворовым территориям современного облика</t>
  </si>
  <si>
    <t xml:space="preserve">Предоставление субсидии управляющим организациям, ТСЖ, ЖСК, жилищным или иным специализированным потребительским кооперативам из  местного бюджета на ремонт и капитальный ремонт внутриквартальных проездов и дворовых территорий, в том числе на разработку ПСД </t>
  </si>
  <si>
    <t>Ремонт внутриквартальных проездов и дворовых территорий</t>
  </si>
  <si>
    <t>8 отремонтированных  внутриквартальных проездов и дворовых территорий</t>
  </si>
  <si>
    <t>Финансовое обеспечение МКУ "Благоустройство и ЖКХ"</t>
  </si>
  <si>
    <t xml:space="preserve">содержание учреждения, выплата заработной платы и оплата хозяйственных нужд учреждения,для максимизации качества выполняемой работы </t>
  </si>
  <si>
    <t>Расходы на обеспечение деятельности (оказание услуг) МКУ "Благоустройство и ЖКХ"</t>
  </si>
  <si>
    <t xml:space="preserve"> МКУ АГП "Благоустройство и ЖКХ"  главный бухгалтер Нариманян Б.Г. </t>
  </si>
  <si>
    <t>содержание учреждения, выплата заработной платы и оплата хозяйственных нужд учреждения</t>
  </si>
  <si>
    <t>Иные расходы на обеспечение деятельности (оказание услуг) МКУ "Благоустройство и ЖКХ"</t>
  </si>
  <si>
    <t xml:space="preserve">Повышение удовлетворенности населения Аксайского городского поселения уровнем жилищно-коммунального обслуживания;
Обеспечение безопасных и благоприятных условий проживания граждан в многоквартирных домах;
Улучшение санитарного и эстетического состояния территории Аксайского городского поселения;
Поддержание единого архитектурного облика Аксайского городского поселения;
Выполнение обязательств по переселению граждан из аварийного жилищного фонда.
</t>
  </si>
  <si>
    <t>1. Подпрограмма</t>
  </si>
  <si>
    <t>Капитальный ремонт многоквартирных домов и создание условий управления многоквартирными домами</t>
  </si>
  <si>
    <t>1.1.Основное мероприятие</t>
  </si>
  <si>
    <t>1.1.1. Мероприятие</t>
  </si>
  <si>
    <t>1.1.2. Мероприятие</t>
  </si>
  <si>
    <t>1.1.3. Контрольное событие подпрограммы</t>
  </si>
  <si>
    <t>Два дома, в котором планируется провести капитальный ремонт и частичный ремонт в рамках областной программы, 5 домов которым планируется предоставить субсидии из местного бюджета на проведение выборочного капитального ремонта в рамках муниципальной программы</t>
  </si>
  <si>
    <t xml:space="preserve"> Замена 4 лифтов в многоквартиных домах</t>
  </si>
  <si>
    <t>2. Подпрограмма</t>
  </si>
  <si>
    <t>Переселение граждан из жилищного фонда, признанного непригодным для проживания, аварийным и подлежащим сносу</t>
  </si>
  <si>
    <t>2.1. Основное мероприятие</t>
  </si>
  <si>
    <t>Мероприятия по переселению граждан из  многоквартирного аварийного жилищного фонда, признанного непригодным для проживания, аварийным и подлежащим сносу или реконструкции</t>
  </si>
  <si>
    <t>2.1.1. Мероприятие</t>
  </si>
  <si>
    <t>3. Подпрограмма</t>
  </si>
  <si>
    <t>3.1. Основное мероприятие</t>
  </si>
  <si>
    <t>1.2. Основное мероприятие</t>
  </si>
  <si>
    <t xml:space="preserve">1.2.1.Мероприятие.  </t>
  </si>
  <si>
    <t>1.2.2. Контрольное событие программы.</t>
  </si>
  <si>
    <t>3.1.2. Мероприятие</t>
  </si>
  <si>
    <t>3.1.3. Мероприятие</t>
  </si>
  <si>
    <t>3.1.4. Контрольное событие программы</t>
  </si>
  <si>
    <t xml:space="preserve">3.2. Основное меропритяие.   </t>
  </si>
  <si>
    <t>3.2.1. Мероприятие</t>
  </si>
  <si>
    <t>3.3. Основное мероприятие</t>
  </si>
  <si>
    <t xml:space="preserve">3.3.1. Мероприятие.                             </t>
  </si>
  <si>
    <t>Капитальный ремонт муниципальных объектов ВКХ и теплоэнергетики</t>
  </si>
  <si>
    <t>3.3.2. Мероприятие</t>
  </si>
  <si>
    <t>Содержание объектов коммунального хозяйства</t>
  </si>
  <si>
    <t>3.3.3. Мероприятие</t>
  </si>
  <si>
    <t>Технадзор, экспертизы</t>
  </si>
  <si>
    <t>3.3.4. Мероприятие</t>
  </si>
  <si>
    <t>Строительство объектов ВКХ</t>
  </si>
  <si>
    <t>3.3.5. Мероприятие</t>
  </si>
  <si>
    <t xml:space="preserve">Строительство канализационного коллектора по адресу: г.Аксай от ул.Крупской </t>
  </si>
  <si>
    <t>Информационное сопровождение.</t>
  </si>
  <si>
    <t>4. Подпрограмма</t>
  </si>
  <si>
    <t>Комплексное благоустройство</t>
  </si>
  <si>
    <t>4.1. Основное мероприятие</t>
  </si>
  <si>
    <t>4.1.2. Мероприятие</t>
  </si>
  <si>
    <t>Посадка и содержание зеленых насаждений</t>
  </si>
  <si>
    <t>4.1.3. Мероприятие</t>
  </si>
  <si>
    <t xml:space="preserve"> Покос газонов</t>
  </si>
  <si>
    <t>4.1.4. Мероприятие</t>
  </si>
  <si>
    <t xml:space="preserve"> Содержание скверов, площадей, мест захоронения, парков</t>
  </si>
  <si>
    <t>4.1.5. Мероприятие</t>
  </si>
  <si>
    <t>Регулированию численности безнадзорных животных</t>
  </si>
  <si>
    <t>4.1.6. Мероприятие</t>
  </si>
  <si>
    <t xml:space="preserve"> Выполнение профилактик противоэпидемических мероприятий</t>
  </si>
  <si>
    <t>4.1.7. Мероприятие</t>
  </si>
  <si>
    <t>Содержание территории поселенияв чистоте, разработка схемы очистки территории</t>
  </si>
  <si>
    <t>4.1.8. Мероприятие</t>
  </si>
  <si>
    <t>Приобритение, установка объектов благоустройства ( малые архитектурные формы)</t>
  </si>
  <si>
    <t>4.1.9. Мероприятие</t>
  </si>
  <si>
    <t xml:space="preserve"> Праздничное оформление города, новогодние украшения</t>
  </si>
  <si>
    <t>4.1.10. Мероприятие</t>
  </si>
  <si>
    <t>Организации общественных работ и временной занятости подростков</t>
  </si>
  <si>
    <t>4.1.11. Мероприятие</t>
  </si>
  <si>
    <t>Перевозка тел умерших в морг на территории поселения</t>
  </si>
  <si>
    <t>4.1.12. Мероприятие</t>
  </si>
  <si>
    <t>4.1.13. Мероприятие</t>
  </si>
  <si>
    <t>Содержание объектов благоустройства</t>
  </si>
  <si>
    <t xml:space="preserve">    Городской конкурс </t>
  </si>
  <si>
    <t>Улучшение технического и санитарного состояния многоквартирных домов и придомовых территорий</t>
  </si>
  <si>
    <t>Предоставление субсидии управляющим организациям, ТСЖ, ЖСК, жилищным или иным специализированным потребительским кооперативам из  местного бюджета на проведение выборочного капитального ремонта многоквартирных домов</t>
  </si>
  <si>
    <t>Капитальный ремонт многоквартирных домов ( далее МКД), энергоаудит</t>
  </si>
  <si>
    <t>Повышение уровня безопасности граждан при пользовании лифтами</t>
  </si>
  <si>
    <t>Замена и модернизация лифтов</t>
  </si>
  <si>
    <t>Информационное сопровождение деятельности организаций, осуществляющих управление многоквартирными домами, содержание и ремонт общего имущества собственников помещений в многоквартирных домах для формирования сведений, необходимых для подготовки статистической отчетности</t>
  </si>
  <si>
    <t>Благоустройство</t>
  </si>
  <si>
    <t xml:space="preserve">Повышение уровня  эстетичности населенных пунктов, расположенных на территории Аксайского поселения;содержание зеленых насаждений в надлежащем порядке </t>
  </si>
  <si>
    <t>4.2.1. Мероприятие</t>
  </si>
  <si>
    <t xml:space="preserve">Сопровождение программного обеспечения </t>
  </si>
  <si>
    <t>Модернизация объектов ВКХ(Вартанова)</t>
  </si>
  <si>
    <t>Содержанию, строительству, реконструкции, капитальному ремонту объектов коммунального хозяйства</t>
  </si>
  <si>
    <t>Экспертизы, тех.надзор, ПСД</t>
  </si>
  <si>
    <t>Содержание и ремонт имущества жилищного хозяйства</t>
  </si>
  <si>
    <t xml:space="preserve">Развитие жилищно-коммунального хозяйства </t>
  </si>
  <si>
    <t xml:space="preserve">    Предоставление субсидий. </t>
  </si>
  <si>
    <t>5 обустроенных детских игровых комплексов</t>
  </si>
  <si>
    <t xml:space="preserve">Предоставление субсидий. </t>
  </si>
  <si>
    <t>Предоставление субсидий.</t>
  </si>
  <si>
    <t xml:space="preserve">Финансовое обеспечение МКУ. </t>
  </si>
  <si>
    <t>Содержание жилищного хозяйства</t>
  </si>
  <si>
    <t xml:space="preserve">4.1.14. Контрольное событие программы.      </t>
  </si>
  <si>
    <t>4.3.1. Мероприятие</t>
  </si>
  <si>
    <t>4.4.1. Мероприятие</t>
  </si>
  <si>
    <t>4.5.1. Мероприятие</t>
  </si>
  <si>
    <t>4.6.1. Мероприятие</t>
  </si>
  <si>
    <t>Уплата налогов сборов и пошлин</t>
  </si>
  <si>
    <t xml:space="preserve">предусмотрено муниципальной программой </t>
  </si>
  <si>
    <t>4.2. Основное мероприятие</t>
  </si>
  <si>
    <t>4.3. Основное мероприятие</t>
  </si>
  <si>
    <t>4.4. Основное мероприятие</t>
  </si>
  <si>
    <t>4.4.2. Мероприятие</t>
  </si>
  <si>
    <t>4.4.3. Мероприятие</t>
  </si>
  <si>
    <t xml:space="preserve">4.6.2. Контрольное событие программы.     </t>
  </si>
  <si>
    <t>4.7. Мероприятие</t>
  </si>
  <si>
    <t>4.7.1. Мероприятие</t>
  </si>
  <si>
    <t>4.7.2. Мероприятие</t>
  </si>
  <si>
    <t>4.7.3. Мероприятие</t>
  </si>
  <si>
    <t xml:space="preserve">4.7.4.Контрольное событие программы.      </t>
  </si>
  <si>
    <t>2.1.2. Мероприятие</t>
  </si>
  <si>
    <t>Выкуп жилых помещений у собственников</t>
  </si>
  <si>
    <t>2.1.3. Контрольное событие программы</t>
  </si>
  <si>
    <t>Заключено контрактов (соглашений)    на 01.07.2014г. ты.сруб.</t>
  </si>
  <si>
    <t>Согласовано:</t>
  </si>
  <si>
    <t>Заместитель Главы Администрации Аксайского городского поселения</t>
  </si>
  <si>
    <t>Начальник финансового отдела Администрации Аксайского городского поселения</t>
  </si>
  <si>
    <t>Ремонт объектов жилищного и коммунального хозяйства</t>
  </si>
  <si>
    <t>Отремонтированные объекты жилищного и коммунального хозяйства</t>
  </si>
  <si>
    <t>Повышение уровня комфортности и чистоты в населенных пунктах, расположенных на территории городского поселения</t>
  </si>
  <si>
    <t>Повышение уровня озеленения и эстетичности населенных пунктов, расположенных на территории городского поселения</t>
  </si>
  <si>
    <t>Реконструкция и строительство новых объектов благоустройства</t>
  </si>
  <si>
    <t>Приобретение контейнеров, установка контейнеров, устройство контейнерных площадок, устройство твердого основания контейнерных площадок с уклоном в сторону проезжей части, установка ограждения площадок</t>
  </si>
  <si>
    <t>Устройство твердого основания контейнерных площадок с уклоном в сторону проезжей части, установка ограждения площадок</t>
  </si>
  <si>
    <t>Устройство контейнерных площадок, устройство твердого основания контейнерных площадок с уклоном в сторону проезжей части, установка ограждения площадок</t>
  </si>
  <si>
    <t>Формирование общегородской инфраструктуры, способствующей эстетическому воспитанию подрастающего поколения, сохранению и укреплению их здоровья</t>
  </si>
  <si>
    <t>Проведение капитального ремонта многоквартирных домов и замена лифтов, отработавших нормативный срок службы;сокращение объемов жилищного фонда, требующих проведение капитального ремонта, а также лифтов, нормативный срок службы которых истек</t>
  </si>
  <si>
    <t xml:space="preserve"> Строительство новых объектов благоустройства;
Повышение уровня озеленения и эстетичности населенных пунктов, расположенных на территории городского поселения;
Повышение уровня комфортности и чистоты в населенных пунктах, расположенных на территории городского поселения
</t>
  </si>
  <si>
    <t>100% уровень освоения денежных средств, выделенных на реализацию мероприятия</t>
  </si>
  <si>
    <t>Исп.: Чиркова И.Е.</t>
  </si>
  <si>
    <t>Тел.: 8(86350) 4-20-52</t>
  </si>
  <si>
    <t>Приобретение коммунальной техники и специальных приспособлений</t>
  </si>
  <si>
    <t>Разработка ПСД на строительство, реконструкцию, капитальный ремонт муниципальных объектов ВКХ</t>
  </si>
  <si>
    <t>Развитие систем коммунальной инфраструктуры</t>
  </si>
  <si>
    <t>Корректировка схем на комплексное развитие систем коммунальной инфрастуктуры</t>
  </si>
  <si>
    <t xml:space="preserve">3.4. Основное мероприятие   </t>
  </si>
  <si>
    <t>3.5. Основное мероприятие</t>
  </si>
  <si>
    <t>3.5.1. Мероприятие</t>
  </si>
  <si>
    <t>3.5.2. Контрольное событие программы</t>
  </si>
  <si>
    <t>3.6. Основное мероприятие</t>
  </si>
  <si>
    <t>Взносы на капитальный ремонт общего имущества в многоквартирных домах (за муниципальную собственность)</t>
  </si>
  <si>
    <t>3.6.1. Мероприятие</t>
  </si>
  <si>
    <t>3.7. Основное мероприятие</t>
  </si>
  <si>
    <t>Обеспечение реализации подпрограммы</t>
  </si>
  <si>
    <t>3.7.1. Мероприятие</t>
  </si>
  <si>
    <t>4.1.1. Мероприятие</t>
  </si>
  <si>
    <t>Приобретение специальной техники</t>
  </si>
  <si>
    <t>Организация и контроль за выполнением работ по благоустройству города</t>
  </si>
  <si>
    <t>4.1.14. Мероприятие</t>
  </si>
  <si>
    <t>Создание, реконструкция объектов благоустройства (строительство скверов), ПСД</t>
  </si>
  <si>
    <t>Заместитель Главы Администрации Аксайского городского О.А. Калинина, Заместитель Главы Администрации Аксайского городского поселения А.М. Агрызков, начальник отдела технического надзора А.С. Куленок МКУ АГП "Благоустройство и ЖКХ"</t>
  </si>
  <si>
    <t>Валка и формовочная обрезка деревьев</t>
  </si>
  <si>
    <t>4.5.Основное  мероприятие</t>
  </si>
  <si>
    <t>4.6. Основное мероприятие</t>
  </si>
  <si>
    <t xml:space="preserve">Отчет об исполнении плана реализации муниципальной программы " Обеспечение качественными жилищно-коммунальными услугами и благоустройство территории Аксайского городского поселения" отчетный период 6 месяцев 2014г.                                                                                                          </t>
  </si>
  <si>
    <t>О.С. Милева</t>
  </si>
  <si>
    <t>О.А. Калинина</t>
  </si>
  <si>
    <t>Расселение жителей с площади 2 196,4кв.м.</t>
  </si>
  <si>
    <r>
      <t xml:space="preserve">Утверждаю:                                                      Глава Аксайского                                        городского поселения                                    А.В. Головин                                                        </t>
    </r>
    <r>
      <rPr>
        <u/>
        <sz val="11"/>
        <color indexed="8"/>
        <rFont val="Times New Roman"/>
        <family val="1"/>
        <charset val="204"/>
      </rPr>
      <t>"05"</t>
    </r>
    <r>
      <rPr>
        <sz val="11"/>
        <color indexed="8"/>
        <rFont val="Times New Roman"/>
        <family val="1"/>
        <charset val="204"/>
      </rPr>
      <t xml:space="preserve"> </t>
    </r>
    <r>
      <rPr>
        <u/>
        <sz val="11"/>
        <color indexed="8"/>
        <rFont val="Times New Roman"/>
        <family val="1"/>
        <charset val="204"/>
      </rPr>
      <t>августа</t>
    </r>
    <r>
      <rPr>
        <sz val="11"/>
        <color indexed="8"/>
        <rFont val="Times New Roman"/>
        <family val="1"/>
        <charset val="204"/>
      </rPr>
      <t xml:space="preserve"> </t>
    </r>
    <r>
      <rPr>
        <u/>
        <sz val="11"/>
        <color indexed="8"/>
        <rFont val="Times New Roman"/>
        <family val="1"/>
        <charset val="204"/>
      </rPr>
      <t>2014г</t>
    </r>
    <r>
      <rPr>
        <sz val="11"/>
        <color indexed="8"/>
        <rFont val="Times New Roman"/>
        <family val="1"/>
        <charset val="204"/>
      </rPr>
      <t xml:space="preserve">. </t>
    </r>
  </si>
  <si>
    <t>3.3.6. Мероприятие</t>
  </si>
  <si>
    <t>3.3.7. Контрольное событие программы</t>
  </si>
  <si>
    <t>3.4.1. Мероприятие</t>
  </si>
  <si>
    <t>3.4.2. Контрольное событие программы</t>
  </si>
  <si>
    <t>4.3.2. Мероприятие</t>
  </si>
  <si>
    <t xml:space="preserve">4.3.3. Контрольное событие программы.   </t>
  </si>
  <si>
    <t xml:space="preserve">4.5.2. Контрольное событие программы.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</si>
</sst>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9" x14ac:knownFonts="1">
    <font>
      <sz val="11"/>
      <color theme="1"/>
      <name val="Calibri"/>
      <family val="2"/>
      <scheme val="minor"/>
    </font>
    <font>
      <sz val="10"/>
      <color indexed="8"/>
      <name val="Times New Roman"/>
      <family val="1"/>
      <charset val="204"/>
    </font>
    <font>
      <sz val="9"/>
      <color indexed="8"/>
      <name val="Times New Roman"/>
      <family val="1"/>
      <charset val="204"/>
    </font>
    <font>
      <b/>
      <sz val="9"/>
      <color indexed="8"/>
      <name val="Times New Roman"/>
      <family val="1"/>
      <charset val="204"/>
    </font>
    <font>
      <sz val="9"/>
      <color indexed="8"/>
      <name val="Times New Roman"/>
      <family val="1"/>
      <charset val="204"/>
    </font>
    <font>
      <sz val="14"/>
      <color indexed="8"/>
      <name val="Times New Roman"/>
      <family val="1"/>
      <charset val="204"/>
    </font>
    <font>
      <sz val="10"/>
      <color indexed="8"/>
      <name val="Times New Roman"/>
      <family val="1"/>
      <charset val="204"/>
    </font>
    <font>
      <b/>
      <sz val="10"/>
      <color indexed="8"/>
      <name val="Times New Roman"/>
      <family val="1"/>
      <charset val="204"/>
    </font>
    <font>
      <b/>
      <sz val="10"/>
      <color indexed="8"/>
      <name val="Times New Roman"/>
      <family val="1"/>
      <charset val="204"/>
    </font>
    <font>
      <i/>
      <sz val="10"/>
      <color indexed="8"/>
      <name val="Times New Roman"/>
      <family val="1"/>
      <charset val="204"/>
    </font>
    <font>
      <i/>
      <sz val="10"/>
      <color indexed="8"/>
      <name val="Times New Roman"/>
      <family val="1"/>
      <charset val="204"/>
    </font>
    <font>
      <b/>
      <sz val="10"/>
      <name val="Times New Roman"/>
      <family val="1"/>
      <charset val="204"/>
    </font>
    <font>
      <sz val="10"/>
      <name val="Times New Roman"/>
      <family val="1"/>
      <charset val="204"/>
    </font>
    <font>
      <sz val="8"/>
      <name val="Calibri"/>
      <family val="2"/>
    </font>
    <font>
      <sz val="10"/>
      <color indexed="8"/>
      <name val="Calibri"/>
      <family val="2"/>
    </font>
    <font>
      <sz val="11"/>
      <color indexed="8"/>
      <name val="Times New Roman"/>
      <family val="1"/>
      <charset val="204"/>
    </font>
    <font>
      <u/>
      <sz val="11"/>
      <color indexed="8"/>
      <name val="Times New Roman"/>
      <family val="1"/>
      <charset val="204"/>
    </font>
    <font>
      <b/>
      <sz val="11"/>
      <color indexed="8"/>
      <name val="Times New Roman"/>
      <family val="1"/>
      <charset val="204"/>
    </font>
    <font>
      <sz val="8"/>
      <color indexed="8"/>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9"/>
        <bgColor indexed="31"/>
      </patternFill>
    </fill>
  </fills>
  <borders count="33">
    <border>
      <left/>
      <right/>
      <top/>
      <bottom/>
      <diagonal/>
    </border>
    <border>
      <left style="medium">
        <color indexed="8"/>
      </left>
      <right/>
      <top/>
      <bottom style="medium">
        <color indexed="8"/>
      </bottom>
      <diagonal/>
    </border>
    <border>
      <left style="medium">
        <color indexed="8"/>
      </left>
      <right/>
      <top/>
      <bottom/>
      <diagonal/>
    </border>
    <border>
      <left style="medium">
        <color indexed="8"/>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style="thin">
        <color indexed="64"/>
      </left>
      <right style="thin">
        <color indexed="64"/>
      </right>
      <top style="thin">
        <color indexed="64"/>
      </top>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diagonal/>
    </border>
    <border>
      <left style="medium">
        <color indexed="8"/>
      </left>
      <right style="medium">
        <color indexed="8"/>
      </right>
      <top style="medium">
        <color indexed="8"/>
      </top>
      <bottom/>
      <diagonal/>
    </border>
    <border>
      <left/>
      <right/>
      <top/>
      <bottom style="medium">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thin">
        <color indexed="64"/>
      </right>
      <top style="thin">
        <color indexed="64"/>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8"/>
      </right>
      <top style="medium">
        <color indexed="8"/>
      </top>
      <bottom style="medium">
        <color indexed="8"/>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bottom/>
      <diagonal/>
    </border>
    <border>
      <left/>
      <right/>
      <top style="medium">
        <color indexed="8"/>
      </top>
      <bottom/>
      <diagonal/>
    </border>
    <border>
      <left/>
      <right/>
      <top style="medium">
        <color indexed="8"/>
      </top>
      <bottom style="medium">
        <color indexed="8"/>
      </bottom>
      <diagonal/>
    </border>
    <border>
      <left style="medium">
        <color indexed="64"/>
      </left>
      <right style="medium">
        <color indexed="64"/>
      </right>
      <top/>
      <bottom/>
      <diagonal/>
    </border>
  </borders>
  <cellStyleXfs count="1">
    <xf numFmtId="0" fontId="0" fillId="0" borderId="0"/>
  </cellStyleXfs>
  <cellXfs count="315">
    <xf numFmtId="0" fontId="0" fillId="0" borderId="0" xfId="0"/>
    <xf numFmtId="4" fontId="3" fillId="0" borderId="1" xfId="0" applyNumberFormat="1" applyFont="1" applyBorder="1" applyAlignment="1">
      <alignment horizontal="right" vertical="center" wrapText="1"/>
    </xf>
    <xf numFmtId="0" fontId="5" fillId="0" borderId="1" xfId="0" applyFont="1" applyBorder="1" applyAlignment="1">
      <alignment vertical="top"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2" xfId="0" applyFont="1" applyBorder="1" applyAlignment="1">
      <alignment vertical="center" wrapText="1"/>
    </xf>
    <xf numFmtId="4" fontId="6"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0" fontId="3" fillId="2" borderId="4" xfId="0" applyFont="1" applyFill="1" applyBorder="1" applyAlignment="1">
      <alignment vertical="center" wrapText="1"/>
    </xf>
    <xf numFmtId="0" fontId="3"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164" fontId="1" fillId="2" borderId="4" xfId="0" applyNumberFormat="1" applyFont="1" applyFill="1" applyBorder="1" applyAlignment="1">
      <alignment vertical="center" wrapText="1"/>
    </xf>
    <xf numFmtId="49" fontId="1" fillId="2" borderId="4"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0" borderId="4"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49" fontId="4" fillId="2" borderId="4" xfId="0" applyNumberFormat="1" applyFont="1" applyFill="1" applyBorder="1" applyAlignment="1">
      <alignment horizontal="center" vertical="center" wrapText="1"/>
    </xf>
    <xf numFmtId="164" fontId="3" fillId="0" borderId="4" xfId="0" applyNumberFormat="1" applyFont="1" applyBorder="1" applyAlignment="1">
      <alignment vertical="center" wrapText="1"/>
    </xf>
    <xf numFmtId="164" fontId="2" fillId="0" borderId="4" xfId="0" applyNumberFormat="1" applyFont="1" applyBorder="1" applyAlignment="1">
      <alignment vertical="center" wrapText="1"/>
    </xf>
    <xf numFmtId="164" fontId="2" fillId="2" borderId="4" xfId="0" applyNumberFormat="1" applyFont="1" applyFill="1" applyBorder="1" applyAlignment="1">
      <alignment vertical="center" wrapText="1"/>
    </xf>
    <xf numFmtId="0" fontId="3" fillId="2" borderId="6" xfId="0" applyFont="1" applyFill="1" applyBorder="1" applyAlignment="1">
      <alignment horizontal="center" vertical="center" wrapText="1"/>
    </xf>
    <xf numFmtId="0" fontId="3" fillId="2" borderId="6" xfId="0" applyFont="1" applyFill="1" applyBorder="1" applyAlignment="1">
      <alignment vertical="center" wrapText="1"/>
    </xf>
    <xf numFmtId="164" fontId="0" fillId="0" borderId="0" xfId="0" applyNumberFormat="1"/>
    <xf numFmtId="0" fontId="0" fillId="0" borderId="1" xfId="0" applyBorder="1" applyAlignment="1">
      <alignment vertical="center" wrapText="1"/>
    </xf>
    <xf numFmtId="4" fontId="0" fillId="0" borderId="0" xfId="0" applyNumberFormat="1"/>
    <xf numFmtId="4" fontId="3" fillId="0" borderId="3" xfId="0" applyNumberFormat="1" applyFont="1" applyBorder="1" applyAlignment="1">
      <alignment horizontal="righ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vertical="center" wrapText="1"/>
    </xf>
    <xf numFmtId="4" fontId="1" fillId="0" borderId="1"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0" fontId="10" fillId="2" borderId="1" xfId="0" applyFont="1" applyFill="1" applyBorder="1" applyAlignment="1">
      <alignment vertical="center" wrapText="1"/>
    </xf>
    <xf numFmtId="0" fontId="9" fillId="2" borderId="1" xfId="0" applyFont="1" applyFill="1" applyBorder="1" applyAlignment="1">
      <alignment vertical="center" wrapText="1"/>
    </xf>
    <xf numFmtId="0" fontId="6" fillId="0" borderId="1" xfId="0" applyFont="1" applyBorder="1" applyAlignment="1">
      <alignment horizontal="justify" vertical="center" wrapText="1"/>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6" fillId="2" borderId="1" xfId="0" applyFont="1" applyFill="1" applyBorder="1" applyAlignment="1">
      <alignment horizontal="justify" vertical="center" wrapText="1"/>
    </xf>
    <xf numFmtId="0" fontId="6" fillId="0" borderId="2" xfId="0" applyFont="1" applyBorder="1" applyAlignment="1">
      <alignment vertical="center" wrapText="1"/>
    </xf>
    <xf numFmtId="0" fontId="6" fillId="0" borderId="1" xfId="0" applyFont="1" applyBorder="1" applyAlignment="1">
      <alignment vertical="center" wrapText="1"/>
    </xf>
    <xf numFmtId="0" fontId="6" fillId="2" borderId="5" xfId="0" applyFont="1" applyFill="1" applyBorder="1" applyAlignment="1">
      <alignment vertical="center" wrapText="1"/>
    </xf>
    <xf numFmtId="0" fontId="6" fillId="0" borderId="5" xfId="0" applyFont="1" applyBorder="1" applyAlignment="1">
      <alignment vertical="center" wrapText="1"/>
    </xf>
    <xf numFmtId="0" fontId="6" fillId="2" borderId="7" xfId="0" applyFont="1" applyFill="1" applyBorder="1" applyAlignment="1">
      <alignment vertical="center" wrapText="1"/>
    </xf>
    <xf numFmtId="0" fontId="10" fillId="2" borderId="7" xfId="0" applyFont="1" applyFill="1" applyBorder="1" applyAlignment="1">
      <alignment vertical="center" wrapText="1"/>
    </xf>
    <xf numFmtId="0" fontId="6" fillId="0" borderId="7" xfId="0" applyFont="1" applyBorder="1" applyAlignment="1">
      <alignment vertical="center" wrapText="1"/>
    </xf>
    <xf numFmtId="0" fontId="1" fillId="2" borderId="2" xfId="0" applyFont="1" applyFill="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2" borderId="1" xfId="0" applyFont="1" applyFill="1" applyBorder="1" applyAlignment="1">
      <alignment vertical="center" wrapText="1"/>
    </xf>
    <xf numFmtId="0" fontId="0" fillId="2" borderId="1" xfId="0" applyFill="1" applyBorder="1" applyAlignment="1">
      <alignment vertical="top" wrapText="1"/>
    </xf>
    <xf numFmtId="0" fontId="10" fillId="2" borderId="2" xfId="0" applyFont="1" applyFill="1" applyBorder="1" applyAlignment="1">
      <alignment vertical="center" wrapText="1"/>
    </xf>
    <xf numFmtId="0" fontId="1" fillId="2" borderId="1" xfId="0" applyFont="1" applyFill="1" applyBorder="1" applyAlignment="1">
      <alignment horizontal="justify" vertical="center" wrapText="1"/>
    </xf>
    <xf numFmtId="4" fontId="6" fillId="2" borderId="1" xfId="0" applyNumberFormat="1" applyFont="1" applyFill="1" applyBorder="1" applyAlignment="1">
      <alignment vertical="center" wrapText="1"/>
    </xf>
    <xf numFmtId="0" fontId="10" fillId="2" borderId="4" xfId="0" applyFont="1" applyFill="1" applyBorder="1" applyAlignment="1">
      <alignment vertical="center" wrapText="1"/>
    </xf>
    <xf numFmtId="0" fontId="9" fillId="2" borderId="4" xfId="0" applyFont="1" applyFill="1" applyBorder="1" applyAlignment="1">
      <alignment vertical="center" wrapText="1"/>
    </xf>
    <xf numFmtId="0" fontId="6" fillId="0" borderId="4" xfId="0" applyFont="1" applyBorder="1" applyAlignment="1">
      <alignment horizontal="justify" vertical="center" wrapText="1"/>
    </xf>
    <xf numFmtId="0" fontId="6" fillId="2" borderId="4" xfId="0" applyFont="1" applyFill="1" applyBorder="1" applyAlignment="1">
      <alignment vertical="center" wrapText="1"/>
    </xf>
    <xf numFmtId="4" fontId="10" fillId="2" borderId="4" xfId="0" applyNumberFormat="1" applyFont="1" applyFill="1" applyBorder="1" applyAlignment="1">
      <alignment vertical="center" wrapText="1"/>
    </xf>
    <xf numFmtId="4" fontId="6" fillId="2" borderId="3" xfId="0" applyNumberFormat="1" applyFont="1" applyFill="1" applyBorder="1" applyAlignment="1">
      <alignment vertical="center" wrapText="1"/>
    </xf>
    <xf numFmtId="4" fontId="10" fillId="2" borderId="1" xfId="0" applyNumberFormat="1" applyFont="1" applyFill="1" applyBorder="1" applyAlignment="1">
      <alignment vertical="center" wrapText="1"/>
    </xf>
    <xf numFmtId="4" fontId="10" fillId="2" borderId="7" xfId="0" applyNumberFormat="1" applyFont="1" applyFill="1" applyBorder="1" applyAlignment="1">
      <alignment vertical="center" wrapText="1"/>
    </xf>
    <xf numFmtId="4" fontId="6" fillId="2" borderId="7" xfId="0" applyNumberFormat="1" applyFont="1" applyFill="1" applyBorder="1" applyAlignment="1">
      <alignment vertical="center" wrapText="1"/>
    </xf>
    <xf numFmtId="4" fontId="6" fillId="2" borderId="8" xfId="0" applyNumberFormat="1" applyFont="1" applyFill="1" applyBorder="1" applyAlignment="1">
      <alignment vertical="center" wrapText="1"/>
    </xf>
    <xf numFmtId="4" fontId="1" fillId="2" borderId="2" xfId="0" applyNumberFormat="1" applyFont="1" applyFill="1" applyBorder="1" applyAlignment="1">
      <alignment vertical="center" wrapText="1"/>
    </xf>
    <xf numFmtId="4" fontId="1" fillId="2" borderId="9" xfId="0" applyNumberFormat="1" applyFont="1" applyFill="1" applyBorder="1" applyAlignment="1">
      <alignment vertical="center" wrapText="1"/>
    </xf>
    <xf numFmtId="49" fontId="1" fillId="2" borderId="4" xfId="0" applyNumberFormat="1" applyFont="1" applyFill="1" applyBorder="1" applyAlignment="1">
      <alignment vertical="center" wrapText="1"/>
    </xf>
    <xf numFmtId="0" fontId="1" fillId="2" borderId="4" xfId="0" applyFont="1" applyFill="1" applyBorder="1" applyAlignment="1">
      <alignment vertical="center" wrapText="1"/>
    </xf>
    <xf numFmtId="0" fontId="1" fillId="0" borderId="4" xfId="0" applyFont="1" applyBorder="1" applyAlignment="1">
      <alignment vertical="center" wrapText="1"/>
    </xf>
    <xf numFmtId="4" fontId="1" fillId="2" borderId="4" xfId="0" applyNumberFormat="1" applyFont="1" applyFill="1" applyBorder="1" applyAlignment="1">
      <alignment vertical="center" wrapText="1"/>
    </xf>
    <xf numFmtId="4" fontId="10" fillId="2" borderId="1" xfId="0" applyNumberFormat="1" applyFont="1" applyFill="1" applyBorder="1" applyAlignment="1">
      <alignment horizontal="center" vertical="center" wrapText="1"/>
    </xf>
    <xf numFmtId="4" fontId="10" fillId="2" borderId="3"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4" fontId="6" fillId="2" borderId="3"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wrapText="1"/>
    </xf>
    <xf numFmtId="4" fontId="6" fillId="2" borderId="9" xfId="0" applyNumberFormat="1" applyFont="1" applyFill="1" applyBorder="1" applyAlignment="1">
      <alignment horizontal="center" vertical="center" wrapText="1"/>
    </xf>
    <xf numFmtId="0" fontId="6" fillId="3" borderId="1" xfId="0" applyFont="1" applyFill="1" applyBorder="1" applyAlignment="1">
      <alignment vertical="center" wrapText="1"/>
    </xf>
    <xf numFmtId="4" fontId="6" fillId="3" borderId="1" xfId="0" applyNumberFormat="1" applyFont="1" applyFill="1" applyBorder="1" applyAlignment="1">
      <alignment horizontal="center" vertical="center" wrapText="1"/>
    </xf>
    <xf numFmtId="4" fontId="6" fillId="3" borderId="3" xfId="0" applyNumberFormat="1" applyFont="1" applyFill="1" applyBorder="1" applyAlignment="1">
      <alignment horizontal="center" vertical="center" wrapText="1"/>
    </xf>
    <xf numFmtId="0" fontId="6" fillId="3" borderId="2" xfId="0" applyFont="1" applyFill="1" applyBorder="1" applyAlignment="1">
      <alignment vertical="center" wrapText="1"/>
    </xf>
    <xf numFmtId="4" fontId="6" fillId="3" borderId="2" xfId="0" applyNumberFormat="1" applyFont="1" applyFill="1" applyBorder="1" applyAlignment="1">
      <alignment horizontal="center" vertical="center" wrapText="1"/>
    </xf>
    <xf numFmtId="4" fontId="6" fillId="3" borderId="9" xfId="0" applyNumberFormat="1" applyFont="1" applyFill="1" applyBorder="1" applyAlignment="1">
      <alignment horizontal="center" vertical="center" wrapText="1"/>
    </xf>
    <xf numFmtId="4" fontId="10" fillId="2" borderId="2" xfId="0" applyNumberFormat="1" applyFont="1" applyFill="1" applyBorder="1" applyAlignment="1">
      <alignment horizontal="center" vertical="center" wrapText="1"/>
    </xf>
    <xf numFmtId="4" fontId="6" fillId="2" borderId="5" xfId="0" applyNumberFormat="1" applyFont="1" applyFill="1" applyBorder="1" applyAlignment="1">
      <alignment horizontal="center" vertical="center" wrapText="1"/>
    </xf>
    <xf numFmtId="4" fontId="6" fillId="2" borderId="10" xfId="0" applyNumberFormat="1" applyFont="1" applyFill="1" applyBorder="1" applyAlignment="1">
      <alignment horizontal="center" vertical="center" wrapText="1"/>
    </xf>
    <xf numFmtId="4" fontId="6" fillId="2" borderId="7" xfId="0" applyNumberFormat="1" applyFont="1" applyFill="1" applyBorder="1" applyAlignment="1">
      <alignment horizontal="center" vertical="center" wrapText="1"/>
    </xf>
    <xf numFmtId="4" fontId="6" fillId="2" borderId="8" xfId="0" applyNumberFormat="1" applyFont="1" applyFill="1" applyBorder="1" applyAlignment="1">
      <alignment horizontal="center" vertical="center" wrapText="1"/>
    </xf>
    <xf numFmtId="49" fontId="6" fillId="2" borderId="5" xfId="0" applyNumberFormat="1" applyFont="1" applyFill="1" applyBorder="1" applyAlignment="1">
      <alignment vertical="center" wrapText="1"/>
    </xf>
    <xf numFmtId="49" fontId="6" fillId="2" borderId="2" xfId="0" applyNumberFormat="1" applyFont="1" applyFill="1" applyBorder="1" applyAlignment="1">
      <alignment vertical="center" wrapText="1"/>
    </xf>
    <xf numFmtId="49" fontId="6" fillId="2" borderId="7" xfId="0" applyNumberFormat="1" applyFont="1" applyFill="1" applyBorder="1" applyAlignment="1">
      <alignment vertical="center" wrapText="1"/>
    </xf>
    <xf numFmtId="49" fontId="6" fillId="2" borderId="1" xfId="0" applyNumberFormat="1" applyFont="1" applyFill="1" applyBorder="1" applyAlignment="1">
      <alignment vertical="center" wrapText="1"/>
    </xf>
    <xf numFmtId="49" fontId="10" fillId="2" borderId="1" xfId="0" applyNumberFormat="1" applyFont="1" applyFill="1" applyBorder="1" applyAlignment="1">
      <alignment vertical="center" wrapText="1"/>
    </xf>
    <xf numFmtId="49" fontId="6" fillId="3" borderId="4" xfId="0" applyNumberFormat="1" applyFont="1" applyFill="1" applyBorder="1" applyAlignment="1">
      <alignment vertical="center" wrapText="1"/>
    </xf>
    <xf numFmtId="0" fontId="1" fillId="3" borderId="4" xfId="0" applyFont="1" applyFill="1" applyBorder="1" applyAlignment="1">
      <alignment vertical="center" wrapText="1"/>
    </xf>
    <xf numFmtId="0" fontId="6" fillId="3" borderId="4" xfId="0" applyFont="1" applyFill="1" applyBorder="1" applyAlignment="1">
      <alignment vertical="center" wrapText="1"/>
    </xf>
    <xf numFmtId="0" fontId="6" fillId="3" borderId="0" xfId="0" applyFont="1" applyFill="1" applyBorder="1" applyAlignment="1">
      <alignment vertical="center" wrapText="1"/>
    </xf>
    <xf numFmtId="4" fontId="6" fillId="3" borderId="7" xfId="0" applyNumberFormat="1" applyFont="1" applyFill="1" applyBorder="1" applyAlignment="1">
      <alignment horizontal="center" vertical="center" wrapText="1"/>
    </xf>
    <xf numFmtId="4" fontId="6" fillId="3" borderId="5" xfId="0" applyNumberFormat="1" applyFont="1" applyFill="1" applyBorder="1" applyAlignment="1">
      <alignment horizontal="center" vertical="center" wrapText="1"/>
    </xf>
    <xf numFmtId="4" fontId="6" fillId="3" borderId="11" xfId="0" applyNumberFormat="1" applyFont="1" applyFill="1" applyBorder="1" applyAlignment="1">
      <alignment horizontal="center" vertical="center" wrapText="1"/>
    </xf>
    <xf numFmtId="4" fontId="6" fillId="3" borderId="0" xfId="0" applyNumberFormat="1" applyFont="1" applyFill="1" applyBorder="1" applyAlignment="1">
      <alignment horizontal="center" vertical="center" wrapText="1"/>
    </xf>
    <xf numFmtId="4" fontId="6" fillId="3" borderId="4" xfId="0" applyNumberFormat="1" applyFont="1" applyFill="1" applyBorder="1" applyAlignment="1">
      <alignment horizontal="center" vertical="center" wrapText="1"/>
    </xf>
    <xf numFmtId="164" fontId="1" fillId="0" borderId="8" xfId="0" applyNumberFormat="1" applyFont="1" applyBorder="1" applyAlignment="1">
      <alignment horizontal="center" vertical="center"/>
    </xf>
    <xf numFmtId="164" fontId="7" fillId="0" borderId="8" xfId="0" applyNumberFormat="1" applyFont="1" applyBorder="1" applyAlignment="1">
      <alignment horizontal="center" vertical="center"/>
    </xf>
    <xf numFmtId="0" fontId="11" fillId="0" borderId="4" xfId="0" applyFont="1" applyBorder="1" applyAlignment="1">
      <alignment horizontal="left" vertical="top" wrapText="1"/>
    </xf>
    <xf numFmtId="0" fontId="11" fillId="2" borderId="4" xfId="0" applyFont="1" applyFill="1" applyBorder="1" applyAlignment="1">
      <alignment horizontal="left" vertical="top" wrapText="1"/>
    </xf>
    <xf numFmtId="0" fontId="1" fillId="2" borderId="4" xfId="0" applyFont="1" applyFill="1" applyBorder="1" applyAlignment="1">
      <alignment horizontal="left" vertical="top" wrapText="1"/>
    </xf>
    <xf numFmtId="0" fontId="12" fillId="2" borderId="4"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0" borderId="12" xfId="0" applyFont="1" applyBorder="1" applyAlignment="1">
      <alignment horizontal="left" vertical="top" wrapText="1"/>
    </xf>
    <xf numFmtId="0" fontId="1" fillId="0" borderId="4" xfId="0" applyFont="1" applyBorder="1" applyAlignment="1">
      <alignment horizontal="left" vertical="top" wrapText="1"/>
    </xf>
    <xf numFmtId="0" fontId="1" fillId="0" borderId="13" xfId="0" applyFont="1" applyBorder="1" applyAlignment="1">
      <alignment horizontal="left" vertical="top" wrapText="1"/>
    </xf>
    <xf numFmtId="0" fontId="1" fillId="2" borderId="13" xfId="0" applyFont="1" applyFill="1" applyBorder="1" applyAlignment="1">
      <alignment horizontal="left" vertical="top" wrapText="1"/>
    </xf>
    <xf numFmtId="164" fontId="1" fillId="2" borderId="8" xfId="0" applyNumberFormat="1" applyFont="1" applyFill="1" applyBorder="1" applyAlignment="1">
      <alignment horizontal="center" vertical="center"/>
    </xf>
    <xf numFmtId="164" fontId="7" fillId="2" borderId="8" xfId="0" applyNumberFormat="1" applyFont="1" applyFill="1" applyBorder="1" applyAlignment="1">
      <alignment horizontal="center" vertical="center"/>
    </xf>
    <xf numFmtId="0" fontId="1" fillId="0" borderId="3" xfId="0" applyFont="1" applyFill="1" applyBorder="1" applyAlignment="1">
      <alignment horizontal="left" vertical="top" wrapText="1"/>
    </xf>
    <xf numFmtId="0" fontId="12" fillId="0" borderId="8"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14" xfId="0" applyFont="1" applyFill="1" applyBorder="1" applyAlignment="1">
      <alignment horizontal="left" vertical="top" wrapText="1"/>
    </xf>
    <xf numFmtId="0" fontId="12" fillId="0" borderId="15" xfId="0" applyFont="1" applyFill="1" applyBorder="1" applyAlignment="1">
      <alignment horizontal="left" vertical="top" wrapText="1"/>
    </xf>
    <xf numFmtId="0" fontId="11" fillId="2" borderId="16" xfId="0" applyFont="1" applyFill="1" applyBorder="1" applyAlignment="1">
      <alignment horizontal="left" vertical="top" wrapText="1"/>
    </xf>
    <xf numFmtId="0" fontId="12" fillId="2" borderId="16"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4" xfId="0" applyFont="1" applyFill="1" applyBorder="1" applyAlignment="1">
      <alignment horizontal="left" vertical="top" wrapText="1"/>
    </xf>
    <xf numFmtId="0" fontId="1" fillId="0" borderId="8" xfId="0" applyFont="1" applyBorder="1" applyAlignment="1">
      <alignment horizontal="center"/>
    </xf>
    <xf numFmtId="4" fontId="1" fillId="0" borderId="8" xfId="0" applyNumberFormat="1" applyFont="1" applyBorder="1" applyAlignment="1">
      <alignment horizontal="center" vertical="center"/>
    </xf>
    <xf numFmtId="164" fontId="1" fillId="0" borderId="8" xfId="0" applyNumberFormat="1" applyFont="1" applyFill="1" applyBorder="1" applyAlignment="1">
      <alignment horizontal="center" vertical="center"/>
    </xf>
    <xf numFmtId="165" fontId="7" fillId="2" borderId="8" xfId="0" applyNumberFormat="1" applyFont="1" applyFill="1" applyBorder="1" applyAlignment="1">
      <alignment horizontal="center" vertical="center"/>
    </xf>
    <xf numFmtId="165" fontId="1" fillId="0" borderId="8" xfId="0" applyNumberFormat="1" applyFont="1" applyBorder="1" applyAlignment="1">
      <alignment horizontal="center" vertical="center"/>
    </xf>
    <xf numFmtId="0" fontId="14" fillId="0" borderId="0" xfId="0" applyFont="1"/>
    <xf numFmtId="0" fontId="1" fillId="0" borderId="0" xfId="0" applyFont="1" applyAlignment="1">
      <alignment horizontal="right" wrapText="1"/>
    </xf>
    <xf numFmtId="0" fontId="1" fillId="0" borderId="8" xfId="0" applyFont="1" applyBorder="1" applyAlignment="1">
      <alignment horizontal="center" vertical="top" wrapText="1"/>
    </xf>
    <xf numFmtId="0" fontId="1" fillId="0" borderId="8" xfId="0" applyFont="1" applyBorder="1" applyAlignment="1">
      <alignment horizontal="center" vertical="center" wrapText="1"/>
    </xf>
    <xf numFmtId="0" fontId="7" fillId="2" borderId="9"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13" xfId="0" applyFont="1" applyFill="1" applyBorder="1" applyAlignment="1">
      <alignment horizontal="left" vertical="top" wrapText="1"/>
    </xf>
    <xf numFmtId="0" fontId="7" fillId="2" borderId="8" xfId="0" applyFont="1" applyFill="1" applyBorder="1" applyAlignment="1">
      <alignment horizontal="center" vertical="center" wrapText="1"/>
    </xf>
    <xf numFmtId="164" fontId="7" fillId="2" borderId="8" xfId="0" applyNumberFormat="1" applyFont="1" applyFill="1" applyBorder="1" applyAlignment="1">
      <alignment horizontal="center" vertical="center" wrapText="1"/>
    </xf>
    <xf numFmtId="0" fontId="7" fillId="2" borderId="15"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13"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2" borderId="8" xfId="0" applyFont="1" applyFill="1" applyBorder="1" applyAlignment="1">
      <alignment horizontal="center" vertical="center" wrapText="1"/>
    </xf>
    <xf numFmtId="164" fontId="1" fillId="2" borderId="8" xfId="0" applyNumberFormat="1" applyFont="1" applyFill="1" applyBorder="1" applyAlignment="1">
      <alignment horizontal="center" vertical="center" wrapText="1"/>
    </xf>
    <xf numFmtId="14" fontId="1" fillId="2" borderId="1" xfId="0" applyNumberFormat="1" applyFont="1" applyFill="1" applyBorder="1" applyAlignment="1">
      <alignment horizontal="left" vertical="top" wrapText="1"/>
    </xf>
    <xf numFmtId="0" fontId="7" fillId="2" borderId="1" xfId="0" applyFont="1" applyFill="1" applyBorder="1" applyAlignment="1">
      <alignment horizontal="left" vertical="top" wrapText="1"/>
    </xf>
    <xf numFmtId="4" fontId="7" fillId="2" borderId="8" xfId="0" applyNumberFormat="1" applyFont="1" applyFill="1" applyBorder="1" applyAlignment="1">
      <alignment horizontal="center" vertical="center" wrapText="1"/>
    </xf>
    <xf numFmtId="0" fontId="7" fillId="4" borderId="13" xfId="0" applyFont="1" applyFill="1" applyBorder="1" applyAlignment="1">
      <alignment horizontal="left" vertical="top" wrapText="1"/>
    </xf>
    <xf numFmtId="0" fontId="1" fillId="0" borderId="1" xfId="0" applyFont="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Border="1" applyAlignment="1">
      <alignment horizontal="left" vertical="top" wrapText="1"/>
    </xf>
    <xf numFmtId="0" fontId="1" fillId="2" borderId="17"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18"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20" xfId="0" applyFont="1" applyBorder="1" applyAlignment="1">
      <alignment horizontal="left" vertical="top" wrapText="1"/>
    </xf>
    <xf numFmtId="165" fontId="1" fillId="2" borderId="8" xfId="0" applyNumberFormat="1" applyFont="1" applyFill="1" applyBorder="1" applyAlignment="1">
      <alignment horizontal="center" vertical="center" wrapText="1"/>
    </xf>
    <xf numFmtId="14" fontId="1" fillId="2" borderId="15" xfId="0" applyNumberFormat="1" applyFont="1" applyFill="1" applyBorder="1" applyAlignment="1">
      <alignment horizontal="left" vertical="top" wrapText="1"/>
    </xf>
    <xf numFmtId="14" fontId="1" fillId="2" borderId="19" xfId="0" applyNumberFormat="1" applyFont="1" applyFill="1" applyBorder="1" applyAlignment="1">
      <alignment horizontal="left" vertical="top" wrapText="1"/>
    </xf>
    <xf numFmtId="0" fontId="7" fillId="2" borderId="3" xfId="0" applyFont="1" applyFill="1" applyBorder="1" applyAlignment="1">
      <alignment horizontal="left" vertical="top" wrapText="1"/>
    </xf>
    <xf numFmtId="165" fontId="7" fillId="2" borderId="8" xfId="0" applyNumberFormat="1" applyFont="1" applyFill="1" applyBorder="1" applyAlignment="1">
      <alignment horizontal="center" vertical="center" wrapText="1"/>
    </xf>
    <xf numFmtId="14" fontId="1" fillId="2" borderId="3" xfId="0" applyNumberFormat="1"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7" xfId="0" applyFont="1" applyFill="1" applyBorder="1" applyAlignment="1">
      <alignment horizontal="left" vertical="top" wrapText="1"/>
    </xf>
    <xf numFmtId="14" fontId="1" fillId="2" borderId="18" xfId="0" applyNumberFormat="1" applyFont="1" applyFill="1" applyBorder="1" applyAlignment="1">
      <alignment horizontal="left" vertical="top" wrapText="1"/>
    </xf>
    <xf numFmtId="0" fontId="1" fillId="2" borderId="15"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20" xfId="0" applyFont="1" applyFill="1" applyBorder="1" applyAlignment="1">
      <alignment horizontal="left" vertical="top" wrapText="1"/>
    </xf>
    <xf numFmtId="0" fontId="1" fillId="2" borderId="21" xfId="0" applyFont="1" applyFill="1" applyBorder="1" applyAlignment="1">
      <alignment horizontal="center" vertical="center" wrapText="1"/>
    </xf>
    <xf numFmtId="0" fontId="7" fillId="2" borderId="7" xfId="0" applyFont="1" applyFill="1" applyBorder="1" applyAlignment="1">
      <alignment horizontal="left" vertical="top" wrapText="1"/>
    </xf>
    <xf numFmtId="0" fontId="7" fillId="2" borderId="21" xfId="0" applyFont="1" applyFill="1" applyBorder="1" applyAlignment="1">
      <alignment horizontal="center" vertical="center" wrapText="1"/>
    </xf>
    <xf numFmtId="0" fontId="1" fillId="0" borderId="22" xfId="0" applyFont="1" applyFill="1" applyBorder="1" applyAlignment="1">
      <alignment horizontal="left" vertical="top" wrapText="1"/>
    </xf>
    <xf numFmtId="164" fontId="1" fillId="0" borderId="8" xfId="0" applyNumberFormat="1" applyFont="1" applyFill="1" applyBorder="1" applyAlignment="1">
      <alignment horizontal="center" vertical="center" wrapText="1"/>
    </xf>
    <xf numFmtId="0" fontId="1" fillId="0" borderId="8" xfId="0" applyFont="1" applyBorder="1" applyAlignment="1">
      <alignment horizontal="left" vertical="top" wrapText="1"/>
    </xf>
    <xf numFmtId="0" fontId="7" fillId="2" borderId="8"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23"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2" borderId="24" xfId="0" applyFont="1" applyFill="1" applyBorder="1" applyAlignment="1">
      <alignment horizontal="left" vertical="top" wrapText="1"/>
    </xf>
    <xf numFmtId="0" fontId="7" fillId="2" borderId="24" xfId="0" applyFont="1" applyFill="1" applyBorder="1" applyAlignment="1">
      <alignment horizontal="left" vertical="top" wrapText="1"/>
    </xf>
    <xf numFmtId="14" fontId="1" fillId="2" borderId="8" xfId="0" applyNumberFormat="1" applyFont="1" applyFill="1" applyBorder="1" applyAlignment="1">
      <alignment horizontal="left" vertical="top" wrapText="1"/>
    </xf>
    <xf numFmtId="14" fontId="1" fillId="2" borderId="25" xfId="0" applyNumberFormat="1" applyFont="1" applyFill="1" applyBorder="1" applyAlignment="1">
      <alignment horizontal="left" vertical="top" wrapText="1"/>
    </xf>
    <xf numFmtId="14" fontId="7" fillId="2" borderId="25" xfId="0" applyNumberFormat="1" applyFont="1" applyFill="1" applyBorder="1" applyAlignment="1">
      <alignment horizontal="left" vertical="top" wrapText="1"/>
    </xf>
    <xf numFmtId="0" fontId="1" fillId="2" borderId="26" xfId="0" applyFont="1" applyFill="1" applyBorder="1" applyAlignment="1">
      <alignment horizontal="left" vertical="top" wrapText="1"/>
    </xf>
    <xf numFmtId="0" fontId="1" fillId="0" borderId="23" xfId="0" applyFont="1" applyFill="1" applyBorder="1" applyAlignment="1">
      <alignment horizontal="left" vertical="top" wrapText="1"/>
    </xf>
    <xf numFmtId="0" fontId="7" fillId="0" borderId="4" xfId="0" applyFont="1" applyBorder="1" applyAlignment="1">
      <alignment horizontal="left" vertical="top" wrapText="1"/>
    </xf>
    <xf numFmtId="0" fontId="1" fillId="0" borderId="0" xfId="0" applyFont="1"/>
    <xf numFmtId="164" fontId="1" fillId="2" borderId="8" xfId="0" applyNumberFormat="1" applyFont="1" applyFill="1" applyBorder="1" applyAlignment="1">
      <alignment horizontal="center" vertical="center" wrapText="1"/>
    </xf>
    <xf numFmtId="0" fontId="1" fillId="2" borderId="10" xfId="0" applyFont="1" applyFill="1" applyBorder="1" applyAlignment="1">
      <alignment horizontal="left" vertical="top" wrapText="1"/>
    </xf>
    <xf numFmtId="0" fontId="18" fillId="0" borderId="0" xfId="0" applyFont="1"/>
    <xf numFmtId="0" fontId="1" fillId="2" borderId="32" xfId="0" applyFont="1" applyFill="1" applyBorder="1" applyAlignment="1">
      <alignment horizontal="left" vertical="top" wrapText="1"/>
    </xf>
    <xf numFmtId="0" fontId="1" fillId="2" borderId="3" xfId="0" applyFont="1" applyFill="1" applyBorder="1" applyAlignment="1">
      <alignment horizontal="left" vertical="top" wrapText="1"/>
    </xf>
    <xf numFmtId="49" fontId="2" fillId="2" borderId="4" xfId="0" applyNumberFormat="1" applyFont="1" applyFill="1" applyBorder="1" applyAlignment="1">
      <alignment vertical="center" wrapText="1"/>
    </xf>
    <xf numFmtId="164" fontId="4" fillId="2" borderId="4" xfId="0" applyNumberFormat="1" applyFont="1" applyFill="1" applyBorder="1" applyAlignment="1">
      <alignment vertical="center" wrapText="1"/>
    </xf>
    <xf numFmtId="164" fontId="2" fillId="2" borderId="4" xfId="0" applyNumberFormat="1" applyFont="1" applyFill="1" applyBorder="1" applyAlignment="1">
      <alignment vertical="center" wrapText="1"/>
    </xf>
    <xf numFmtId="49" fontId="2" fillId="2" borderId="4"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49" fontId="2" fillId="0" borderId="4"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164" fontId="3" fillId="0" borderId="4" xfId="0" applyNumberFormat="1" applyFont="1" applyBorder="1" applyAlignment="1">
      <alignment vertical="center" wrapText="1"/>
    </xf>
    <xf numFmtId="0" fontId="5" fillId="0" borderId="10" xfId="0" applyFont="1" applyBorder="1" applyAlignment="1">
      <alignment vertical="center" wrapText="1"/>
    </xf>
    <xf numFmtId="0" fontId="5" fillId="0" borderId="9" xfId="0" applyFont="1" applyBorder="1" applyAlignment="1">
      <alignment vertical="center" wrapText="1"/>
    </xf>
    <xf numFmtId="0" fontId="5" fillId="0" borderId="3" xfId="0" applyFont="1" applyBorder="1" applyAlignment="1">
      <alignment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4" fontId="6" fillId="0" borderId="10"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27" xfId="0" applyNumberFormat="1" applyFont="1" applyBorder="1" applyAlignment="1">
      <alignment horizontal="center" vertical="center" wrapText="1"/>
    </xf>
    <xf numFmtId="4" fontId="6" fillId="0" borderId="28" xfId="0" applyNumberFormat="1" applyFont="1" applyBorder="1" applyAlignment="1">
      <alignment horizontal="center" vertical="center" wrapText="1"/>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0"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3" xfId="0" applyFont="1" applyBorder="1" applyAlignment="1">
      <alignment horizontal="justify" vertical="center" wrapText="1"/>
    </xf>
    <xf numFmtId="0" fontId="1" fillId="0" borderId="7"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4" fontId="6" fillId="2" borderId="10" xfId="0" applyNumberFormat="1" applyFont="1" applyFill="1" applyBorder="1" applyAlignment="1">
      <alignment horizontal="center" vertical="center" wrapText="1"/>
    </xf>
    <xf numFmtId="4" fontId="6" fillId="2" borderId="9" xfId="0" applyNumberFormat="1" applyFont="1" applyFill="1" applyBorder="1" applyAlignment="1">
      <alignment horizontal="center" vertical="center" wrapText="1"/>
    </xf>
    <xf numFmtId="4" fontId="6" fillId="2" borderId="3" xfId="0" applyNumberFormat="1" applyFont="1" applyFill="1" applyBorder="1" applyAlignment="1">
      <alignment horizontal="center" vertical="center" wrapText="1"/>
    </xf>
    <xf numFmtId="49" fontId="6" fillId="2" borderId="10" xfId="0" applyNumberFormat="1" applyFont="1" applyFill="1" applyBorder="1" applyAlignment="1">
      <alignment vertical="center" wrapText="1"/>
    </xf>
    <xf numFmtId="49" fontId="6" fillId="2" borderId="3" xfId="0" applyNumberFormat="1" applyFont="1" applyFill="1" applyBorder="1" applyAlignment="1">
      <alignment vertical="center" wrapText="1"/>
    </xf>
    <xf numFmtId="0" fontId="6" fillId="2" borderId="10" xfId="0" applyFont="1" applyFill="1" applyBorder="1" applyAlignment="1">
      <alignment vertical="center" wrapText="1"/>
    </xf>
    <xf numFmtId="0" fontId="6" fillId="2" borderId="3" xfId="0" applyFont="1" applyFill="1" applyBorder="1" applyAlignment="1">
      <alignment vertical="center" wrapText="1"/>
    </xf>
    <xf numFmtId="0" fontId="6" fillId="0" borderId="10" xfId="0" applyFont="1" applyBorder="1" applyAlignment="1">
      <alignment vertical="center" wrapText="1"/>
    </xf>
    <xf numFmtId="0" fontId="6" fillId="0" borderId="3" xfId="0" applyFont="1" applyBorder="1" applyAlignment="1">
      <alignment vertical="center" wrapText="1"/>
    </xf>
    <xf numFmtId="0" fontId="6" fillId="2" borderId="5" xfId="0" applyFont="1" applyFill="1" applyBorder="1" applyAlignment="1">
      <alignment vertical="center" wrapText="1"/>
    </xf>
    <xf numFmtId="0" fontId="6" fillId="2" borderId="30" xfId="0" applyFont="1" applyFill="1" applyBorder="1" applyAlignment="1">
      <alignment vertical="center" wrapText="1"/>
    </xf>
    <xf numFmtId="0" fontId="6" fillId="2" borderId="27" xfId="0" applyFont="1" applyFill="1" applyBorder="1" applyAlignment="1">
      <alignment vertical="center" wrapText="1"/>
    </xf>
    <xf numFmtId="0" fontId="6" fillId="2" borderId="2" xfId="0" applyFont="1" applyFill="1" applyBorder="1" applyAlignment="1">
      <alignment vertical="center" wrapText="1"/>
    </xf>
    <xf numFmtId="0" fontId="6" fillId="2" borderId="0" xfId="0" applyFont="1" applyFill="1" applyBorder="1" applyAlignment="1">
      <alignment vertical="center" wrapText="1"/>
    </xf>
    <xf numFmtId="0" fontId="6" fillId="2" borderId="29" xfId="0" applyFont="1" applyFill="1" applyBorder="1" applyAlignment="1">
      <alignment vertical="center" wrapText="1"/>
    </xf>
    <xf numFmtId="0" fontId="6" fillId="2" borderId="1" xfId="0" applyFont="1" applyFill="1" applyBorder="1" applyAlignment="1">
      <alignment vertical="center" wrapText="1"/>
    </xf>
    <xf numFmtId="0" fontId="6" fillId="2" borderId="11" xfId="0" applyFont="1" applyFill="1" applyBorder="1" applyAlignment="1">
      <alignment vertical="center" wrapText="1"/>
    </xf>
    <xf numFmtId="0" fontId="6" fillId="2" borderId="28" xfId="0" applyFont="1" applyFill="1" applyBorder="1" applyAlignment="1">
      <alignment vertical="center" wrapText="1"/>
    </xf>
    <xf numFmtId="0" fontId="6" fillId="2" borderId="9" xfId="0" applyFont="1" applyFill="1" applyBorder="1" applyAlignment="1">
      <alignment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6" fillId="2" borderId="9" xfId="0" applyNumberFormat="1" applyFont="1" applyFill="1" applyBorder="1" applyAlignment="1">
      <alignment vertical="center" wrapText="1"/>
    </xf>
    <xf numFmtId="4" fontId="8" fillId="2" borderId="10" xfId="0" applyNumberFormat="1" applyFont="1" applyFill="1" applyBorder="1" applyAlignment="1">
      <alignment horizontal="center" vertical="center" wrapText="1"/>
    </xf>
    <xf numFmtId="4" fontId="8" fillId="2" borderId="9" xfId="0" applyNumberFormat="1" applyFont="1" applyFill="1" applyBorder="1" applyAlignment="1">
      <alignment horizontal="center" vertical="center" wrapText="1"/>
    </xf>
    <xf numFmtId="4" fontId="8" fillId="2" borderId="3" xfId="0" applyNumberFormat="1" applyFont="1" applyFill="1" applyBorder="1" applyAlignment="1">
      <alignment horizontal="center" vertical="center" wrapText="1"/>
    </xf>
    <xf numFmtId="0" fontId="6" fillId="0" borderId="9" xfId="0" applyFont="1" applyBorder="1" applyAlignment="1">
      <alignment vertical="center" wrapText="1"/>
    </xf>
    <xf numFmtId="4" fontId="6" fillId="3" borderId="10" xfId="0" applyNumberFormat="1" applyFont="1" applyFill="1" applyBorder="1" applyAlignment="1">
      <alignment horizontal="center" vertical="center" wrapText="1"/>
    </xf>
    <xf numFmtId="4" fontId="6" fillId="3" borderId="3" xfId="0" applyNumberFormat="1" applyFont="1" applyFill="1" applyBorder="1" applyAlignment="1">
      <alignment horizontal="center" vertical="center" wrapText="1"/>
    </xf>
    <xf numFmtId="4" fontId="6" fillId="2" borderId="10" xfId="0" applyNumberFormat="1" applyFont="1" applyFill="1" applyBorder="1" applyAlignment="1">
      <alignment vertical="center" wrapText="1"/>
    </xf>
    <xf numFmtId="4" fontId="6" fillId="2" borderId="9" xfId="0" applyNumberFormat="1" applyFont="1" applyFill="1" applyBorder="1" applyAlignment="1">
      <alignment vertical="center" wrapText="1"/>
    </xf>
    <xf numFmtId="4" fontId="6" fillId="2" borderId="3" xfId="0" applyNumberFormat="1" applyFont="1" applyFill="1" applyBorder="1" applyAlignment="1">
      <alignment vertical="center" wrapText="1"/>
    </xf>
    <xf numFmtId="49" fontId="6" fillId="0" borderId="9" xfId="0" applyNumberFormat="1" applyFont="1" applyBorder="1" applyAlignment="1">
      <alignment vertical="center" wrapText="1"/>
    </xf>
    <xf numFmtId="49" fontId="6" fillId="0" borderId="3" xfId="0" applyNumberFormat="1" applyFont="1" applyBorder="1" applyAlignment="1">
      <alignment vertical="center" wrapText="1"/>
    </xf>
    <xf numFmtId="49" fontId="8" fillId="2" borderId="10" xfId="0" applyNumberFormat="1" applyFont="1" applyFill="1" applyBorder="1" applyAlignment="1">
      <alignment vertical="center" wrapText="1"/>
    </xf>
    <xf numFmtId="49" fontId="8" fillId="2" borderId="9" xfId="0" applyNumberFormat="1" applyFont="1" applyFill="1" applyBorder="1" applyAlignment="1">
      <alignment vertical="center" wrapText="1"/>
    </xf>
    <xf numFmtId="49" fontId="8" fillId="2" borderId="3" xfId="0" applyNumberFormat="1" applyFont="1" applyFill="1" applyBorder="1" applyAlignment="1">
      <alignment vertical="center" wrapText="1"/>
    </xf>
    <xf numFmtId="0" fontId="7" fillId="2" borderId="10" xfId="0" applyFont="1" applyFill="1" applyBorder="1" applyAlignment="1">
      <alignment vertical="center" wrapText="1"/>
    </xf>
    <xf numFmtId="0" fontId="7" fillId="2" borderId="9" xfId="0" applyFont="1" applyFill="1" applyBorder="1" applyAlignment="1">
      <alignment vertical="center" wrapText="1"/>
    </xf>
    <xf numFmtId="0" fontId="7" fillId="2" borderId="3" xfId="0" applyFont="1" applyFill="1" applyBorder="1" applyAlignment="1">
      <alignment vertical="center" wrapText="1"/>
    </xf>
    <xf numFmtId="0" fontId="8" fillId="2" borderId="10" xfId="0" applyFont="1" applyFill="1" applyBorder="1" applyAlignment="1">
      <alignment vertical="center" wrapText="1"/>
    </xf>
    <xf numFmtId="0" fontId="8" fillId="2" borderId="9" xfId="0" applyFont="1" applyFill="1" applyBorder="1" applyAlignment="1">
      <alignment vertical="center" wrapText="1"/>
    </xf>
    <xf numFmtId="0" fontId="8" fillId="2" borderId="3" xfId="0" applyFont="1" applyFill="1" applyBorder="1" applyAlignment="1">
      <alignment vertical="center" wrapText="1"/>
    </xf>
    <xf numFmtId="0" fontId="1" fillId="0" borderId="10" xfId="0" applyFont="1" applyBorder="1" applyAlignment="1">
      <alignment vertical="center" wrapText="1"/>
    </xf>
    <xf numFmtId="0" fontId="1" fillId="0" borderId="3" xfId="0" applyFont="1" applyBorder="1" applyAlignment="1">
      <alignment vertical="center" wrapText="1"/>
    </xf>
    <xf numFmtId="4" fontId="8" fillId="2" borderId="10" xfId="0" applyNumberFormat="1" applyFont="1" applyFill="1" applyBorder="1" applyAlignment="1">
      <alignment vertical="center" wrapText="1"/>
    </xf>
    <xf numFmtId="4" fontId="8" fillId="2" borderId="9" xfId="0" applyNumberFormat="1" applyFont="1" applyFill="1" applyBorder="1" applyAlignment="1">
      <alignment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0" xfId="0" applyFont="1" applyFill="1" applyBorder="1" applyAlignment="1">
      <alignment horizontal="justify" vertical="center" wrapText="1"/>
    </xf>
    <xf numFmtId="0" fontId="6" fillId="2" borderId="9" xfId="0" applyFont="1" applyFill="1" applyBorder="1" applyAlignment="1">
      <alignment horizontal="justify" vertical="center" wrapText="1"/>
    </xf>
    <xf numFmtId="0" fontId="6" fillId="0" borderId="7"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1" xfId="0" applyFont="1" applyBorder="1" applyAlignment="1">
      <alignment horizontal="center" vertical="center" wrapText="1"/>
    </xf>
    <xf numFmtId="0" fontId="8" fillId="2" borderId="10" xfId="0" applyNumberFormat="1" applyFont="1" applyFill="1" applyBorder="1" applyAlignment="1">
      <alignment vertical="center" wrapText="1"/>
    </xf>
    <xf numFmtId="0" fontId="15" fillId="0" borderId="0" xfId="0" applyFont="1" applyAlignment="1">
      <alignment horizontal="right" wrapText="1"/>
    </xf>
    <xf numFmtId="164" fontId="1" fillId="2" borderId="8" xfId="0" applyNumberFormat="1" applyFont="1" applyFill="1" applyBorder="1" applyAlignment="1">
      <alignment horizontal="center" vertical="center" wrapText="1"/>
    </xf>
    <xf numFmtId="0" fontId="1" fillId="2" borderId="15" xfId="0" applyFont="1" applyFill="1" applyBorder="1" applyAlignment="1">
      <alignment horizontal="left" vertical="top" wrapText="1"/>
    </xf>
    <xf numFmtId="0" fontId="7" fillId="0" borderId="13" xfId="0" applyFont="1" applyBorder="1" applyAlignment="1">
      <alignment horizontal="right"/>
    </xf>
    <xf numFmtId="0" fontId="1" fillId="0" borderId="12" xfId="0" applyFont="1" applyBorder="1" applyAlignment="1">
      <alignment horizontal="right"/>
    </xf>
    <xf numFmtId="0" fontId="1" fillId="2" borderId="10" xfId="0" applyFont="1" applyFill="1" applyBorder="1" applyAlignment="1">
      <alignment horizontal="left" vertical="top" wrapText="1"/>
    </xf>
    <xf numFmtId="0" fontId="1" fillId="2" borderId="9" xfId="0" applyFont="1" applyFill="1" applyBorder="1" applyAlignment="1">
      <alignment horizontal="left" vertical="top" wrapText="1"/>
    </xf>
    <xf numFmtId="0" fontId="17" fillId="0" borderId="0" xfId="0" applyFont="1" applyAlignment="1">
      <alignment horizontal="center" vertical="center" wrapText="1"/>
    </xf>
    <xf numFmtId="0" fontId="0" fillId="0" borderId="0" xfId="0" applyFont="1" applyAlignment="1">
      <alignment vertical="center" wrapText="1"/>
    </xf>
    <xf numFmtId="0" fontId="1" fillId="0" borderId="8" xfId="0" applyFont="1" applyBorder="1" applyAlignment="1">
      <alignment horizontal="center" vertical="top"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opLeftCell="A25" zoomScale="116" zoomScaleNormal="116" workbookViewId="0">
      <selection activeCell="H30" sqref="H30"/>
    </sheetView>
  </sheetViews>
  <sheetFormatPr defaultRowHeight="15" x14ac:dyDescent="0.25"/>
  <cols>
    <col min="1" max="1" width="12.7109375" customWidth="1"/>
    <col min="2" max="2" width="15.7109375" customWidth="1"/>
    <col min="3" max="3" width="14.42578125" customWidth="1"/>
    <col min="8" max="8" width="12.7109375" customWidth="1"/>
    <col min="10" max="10" width="9.42578125" customWidth="1"/>
    <col min="12" max="12" width="9.7109375" customWidth="1"/>
    <col min="15" max="15" width="13.7109375" customWidth="1"/>
    <col min="16" max="16" width="12.28515625" customWidth="1"/>
  </cols>
  <sheetData>
    <row r="1" spans="1:16" ht="21" customHeight="1" x14ac:dyDescent="0.25">
      <c r="A1" s="209" t="s">
        <v>0</v>
      </c>
      <c r="B1" s="209" t="s">
        <v>1</v>
      </c>
      <c r="C1" s="209" t="s">
        <v>2</v>
      </c>
      <c r="D1" s="209" t="s">
        <v>3</v>
      </c>
      <c r="E1" s="209"/>
      <c r="F1" s="209"/>
      <c r="G1" s="209"/>
      <c r="H1" s="209" t="s">
        <v>4</v>
      </c>
      <c r="I1" s="209"/>
      <c r="J1" s="209"/>
      <c r="K1" s="209"/>
      <c r="L1" s="209"/>
      <c r="M1" s="209"/>
      <c r="N1" s="209"/>
      <c r="O1" s="209"/>
    </row>
    <row r="2" spans="1:16" x14ac:dyDescent="0.25">
      <c r="A2" s="209"/>
      <c r="B2" s="209"/>
      <c r="C2" s="209"/>
      <c r="D2" s="209" t="s">
        <v>5</v>
      </c>
      <c r="E2" s="209" t="s">
        <v>6</v>
      </c>
      <c r="F2" s="209" t="s">
        <v>7</v>
      </c>
      <c r="G2" s="209" t="s">
        <v>8</v>
      </c>
      <c r="H2" s="209">
        <v>2014</v>
      </c>
      <c r="I2" s="209">
        <v>2015</v>
      </c>
      <c r="J2" s="209">
        <v>2016</v>
      </c>
      <c r="K2" s="209">
        <v>2017</v>
      </c>
      <c r="L2" s="209">
        <v>2018</v>
      </c>
      <c r="M2" s="209">
        <v>2019</v>
      </c>
      <c r="N2" s="209">
        <v>2020</v>
      </c>
      <c r="O2" s="209" t="s">
        <v>9</v>
      </c>
    </row>
    <row r="3" spans="1:16" x14ac:dyDescent="0.25">
      <c r="A3" s="209"/>
      <c r="B3" s="209"/>
      <c r="C3" s="209"/>
      <c r="D3" s="209"/>
      <c r="E3" s="209"/>
      <c r="F3" s="209"/>
      <c r="G3" s="209"/>
      <c r="H3" s="209"/>
      <c r="I3" s="209"/>
      <c r="J3" s="209"/>
      <c r="K3" s="209"/>
      <c r="L3" s="209"/>
      <c r="M3" s="209"/>
      <c r="N3" s="209"/>
      <c r="O3" s="209"/>
    </row>
    <row r="4" spans="1:16" x14ac:dyDescent="0.25">
      <c r="A4" s="209"/>
      <c r="B4" s="209"/>
      <c r="C4" s="209"/>
      <c r="D4" s="209"/>
      <c r="E4" s="209"/>
      <c r="F4" s="209"/>
      <c r="G4" s="209"/>
      <c r="H4" s="209"/>
      <c r="I4" s="209"/>
      <c r="J4" s="209"/>
      <c r="K4" s="209"/>
      <c r="L4" s="209"/>
      <c r="M4" s="209"/>
      <c r="N4" s="209"/>
      <c r="O4" s="209"/>
    </row>
    <row r="5" spans="1:16" x14ac:dyDescent="0.25">
      <c r="A5" s="209"/>
      <c r="B5" s="209"/>
      <c r="C5" s="209"/>
      <c r="D5" s="209"/>
      <c r="E5" s="209"/>
      <c r="F5" s="209"/>
      <c r="G5" s="209"/>
      <c r="H5" s="209"/>
      <c r="I5" s="209"/>
      <c r="J5" s="209"/>
      <c r="K5" s="209"/>
      <c r="L5" s="209"/>
      <c r="M5" s="209"/>
      <c r="N5" s="209"/>
      <c r="O5" s="209"/>
    </row>
    <row r="6" spans="1:16" x14ac:dyDescent="0.25">
      <c r="A6" s="209"/>
      <c r="B6" s="209"/>
      <c r="C6" s="209"/>
      <c r="D6" s="209"/>
      <c r="E6" s="209"/>
      <c r="F6" s="209"/>
      <c r="G6" s="209"/>
      <c r="H6" s="209"/>
      <c r="I6" s="209"/>
      <c r="J6" s="209"/>
      <c r="K6" s="209"/>
      <c r="L6" s="209"/>
      <c r="M6" s="209"/>
      <c r="N6" s="209"/>
      <c r="O6" s="209"/>
    </row>
    <row r="7" spans="1:16" ht="6" customHeight="1" x14ac:dyDescent="0.25">
      <c r="A7" s="209"/>
      <c r="B7" s="209"/>
      <c r="C7" s="209"/>
      <c r="D7" s="209"/>
      <c r="E7" s="209"/>
      <c r="F7" s="209"/>
      <c r="G7" s="209"/>
      <c r="H7" s="209"/>
      <c r="I7" s="209"/>
      <c r="J7" s="209"/>
      <c r="K7" s="209"/>
      <c r="L7" s="209"/>
      <c r="M7" s="209"/>
      <c r="N7" s="209"/>
      <c r="O7" s="209"/>
    </row>
    <row r="8" spans="1:16" x14ac:dyDescent="0.25">
      <c r="A8" s="11">
        <v>1</v>
      </c>
      <c r="B8" s="11">
        <v>2</v>
      </c>
      <c r="C8" s="11">
        <v>3</v>
      </c>
      <c r="D8" s="11">
        <v>4</v>
      </c>
      <c r="E8" s="11">
        <v>5</v>
      </c>
      <c r="F8" s="11">
        <v>6</v>
      </c>
      <c r="G8" s="11">
        <v>7</v>
      </c>
      <c r="H8" s="11">
        <v>8</v>
      </c>
      <c r="I8" s="11">
        <v>9</v>
      </c>
      <c r="J8" s="11">
        <v>10</v>
      </c>
      <c r="K8" s="11">
        <v>11</v>
      </c>
      <c r="L8" s="11">
        <v>12</v>
      </c>
      <c r="M8" s="11">
        <v>13</v>
      </c>
      <c r="N8" s="11">
        <v>14</v>
      </c>
      <c r="O8" s="11">
        <v>15</v>
      </c>
    </row>
    <row r="9" spans="1:16" x14ac:dyDescent="0.25">
      <c r="A9" s="211" t="s">
        <v>10</v>
      </c>
      <c r="B9" s="211" t="s">
        <v>11</v>
      </c>
      <c r="C9" s="12" t="s">
        <v>12</v>
      </c>
      <c r="D9" s="12"/>
      <c r="E9" s="12"/>
      <c r="F9" s="12"/>
      <c r="G9" s="12"/>
      <c r="H9" s="23">
        <f>H10+H11</f>
        <v>100779.3</v>
      </c>
      <c r="I9" s="23">
        <f t="shared" ref="I9:N9" si="0">I10+I11</f>
        <v>76684.899999999994</v>
      </c>
      <c r="J9" s="23">
        <f t="shared" si="0"/>
        <v>96703.3</v>
      </c>
      <c r="K9" s="23">
        <f t="shared" si="0"/>
        <v>107998.59999999999</v>
      </c>
      <c r="L9" s="23">
        <f t="shared" si="0"/>
        <v>108048.59999999999</v>
      </c>
      <c r="M9" s="23">
        <f t="shared" si="0"/>
        <v>107998.59999999999</v>
      </c>
      <c r="N9" s="23">
        <f t="shared" si="0"/>
        <v>107998.59999999999</v>
      </c>
      <c r="O9" s="23">
        <f>O10+O11</f>
        <v>706211.9</v>
      </c>
      <c r="P9" s="28"/>
    </row>
    <row r="10" spans="1:16" ht="36" x14ac:dyDescent="0.25">
      <c r="A10" s="211"/>
      <c r="B10" s="211"/>
      <c r="C10" s="12" t="s">
        <v>13</v>
      </c>
      <c r="D10" s="12"/>
      <c r="E10" s="12"/>
      <c r="F10" s="12"/>
      <c r="G10" s="12"/>
      <c r="H10" s="24">
        <f t="shared" ref="H10:N11" si="1">H13+H36</f>
        <v>77686.5</v>
      </c>
      <c r="I10" s="24">
        <f t="shared" si="1"/>
        <v>75684.899999999994</v>
      </c>
      <c r="J10" s="24">
        <f t="shared" si="1"/>
        <v>85063.3</v>
      </c>
      <c r="K10" s="24">
        <f t="shared" si="1"/>
        <v>107998.59999999999</v>
      </c>
      <c r="L10" s="24">
        <f t="shared" si="1"/>
        <v>108048.59999999999</v>
      </c>
      <c r="M10" s="24">
        <f t="shared" si="1"/>
        <v>107998.59999999999</v>
      </c>
      <c r="N10" s="24">
        <f t="shared" si="1"/>
        <v>107998.59999999999</v>
      </c>
      <c r="O10" s="24">
        <f t="shared" ref="O10:O15" si="2">H10+I10+J10+K10+L10+M10+N10</f>
        <v>670479.1</v>
      </c>
    </row>
    <row r="11" spans="1:16" ht="48" x14ac:dyDescent="0.25">
      <c r="A11" s="211"/>
      <c r="B11" s="211"/>
      <c r="C11" s="12" t="s">
        <v>14</v>
      </c>
      <c r="D11" s="12"/>
      <c r="E11" s="12"/>
      <c r="F11" s="12"/>
      <c r="G11" s="12"/>
      <c r="H11" s="24">
        <f t="shared" si="1"/>
        <v>23092.799999999999</v>
      </c>
      <c r="I11" s="24">
        <f t="shared" si="1"/>
        <v>1000</v>
      </c>
      <c r="J11" s="24">
        <f t="shared" si="1"/>
        <v>11640</v>
      </c>
      <c r="K11" s="24">
        <f t="shared" si="1"/>
        <v>0</v>
      </c>
      <c r="L11" s="24">
        <f t="shared" si="1"/>
        <v>0</v>
      </c>
      <c r="M11" s="24">
        <f t="shared" si="1"/>
        <v>0</v>
      </c>
      <c r="N11" s="24">
        <f t="shared" si="1"/>
        <v>0</v>
      </c>
      <c r="O11" s="24">
        <f t="shared" si="2"/>
        <v>35732.800000000003</v>
      </c>
    </row>
    <row r="12" spans="1:16" x14ac:dyDescent="0.25">
      <c r="A12" s="211" t="s">
        <v>15</v>
      </c>
      <c r="B12" s="211" t="s">
        <v>16</v>
      </c>
      <c r="C12" s="12" t="s">
        <v>12</v>
      </c>
      <c r="D12" s="11"/>
      <c r="E12" s="11"/>
      <c r="F12" s="11"/>
      <c r="G12" s="11"/>
      <c r="H12" s="23">
        <f>H13+H14</f>
        <v>72947.3</v>
      </c>
      <c r="I12" s="23">
        <f t="shared" ref="I12:N12" si="3">I13+I14</f>
        <v>57015.6</v>
      </c>
      <c r="J12" s="23">
        <f t="shared" si="3"/>
        <v>73592</v>
      </c>
      <c r="K12" s="23">
        <f t="shared" si="3"/>
        <v>81587.299999999988</v>
      </c>
      <c r="L12" s="23">
        <f t="shared" si="3"/>
        <v>81587.299999999988</v>
      </c>
      <c r="M12" s="23">
        <f t="shared" si="3"/>
        <v>81587.299999999988</v>
      </c>
      <c r="N12" s="23">
        <f t="shared" si="3"/>
        <v>81587.299999999988</v>
      </c>
      <c r="O12" s="23">
        <f t="shared" si="2"/>
        <v>529904.09999999986</v>
      </c>
    </row>
    <row r="13" spans="1:16" ht="36" x14ac:dyDescent="0.25">
      <c r="A13" s="211"/>
      <c r="B13" s="211"/>
      <c r="C13" s="12" t="s">
        <v>13</v>
      </c>
      <c r="D13" s="11"/>
      <c r="E13" s="11"/>
      <c r="F13" s="11"/>
      <c r="G13" s="11"/>
      <c r="H13" s="24">
        <f>H15+H17+H18+H19+H20+H21+H22+H23+H27+H28+H33</f>
        <v>61486.5</v>
      </c>
      <c r="I13" s="24">
        <f>I15+I17+I18+I19+I20+I21+I22+I23+I33+I27+I28</f>
        <v>56015.6</v>
      </c>
      <c r="J13" s="24">
        <f>J15+J17+J18+J19+J20+J21+J22+J23+J33</f>
        <v>61952</v>
      </c>
      <c r="K13" s="24">
        <f>K15+K17+K18+K19+K20+K21+K22+K23+K33</f>
        <v>81587.299999999988</v>
      </c>
      <c r="L13" s="24">
        <f>L15+L17+L18+L19+L20+L21+L22+L23+L33</f>
        <v>81587.299999999988</v>
      </c>
      <c r="M13" s="24">
        <f>M15+M17+M18+M19+M20+M21+M22+M23+M33</f>
        <v>81587.299999999988</v>
      </c>
      <c r="N13" s="24">
        <f>N15+N17+N18+N19+N20+N21+N22+N23+N33</f>
        <v>81587.299999999988</v>
      </c>
      <c r="O13" s="24">
        <f t="shared" si="2"/>
        <v>505803.29999999993</v>
      </c>
    </row>
    <row r="14" spans="1:16" ht="48" x14ac:dyDescent="0.25">
      <c r="A14" s="211"/>
      <c r="B14" s="211"/>
      <c r="C14" s="12" t="s">
        <v>14</v>
      </c>
      <c r="D14" s="11"/>
      <c r="E14" s="11"/>
      <c r="F14" s="11"/>
      <c r="G14" s="11"/>
      <c r="H14" s="24">
        <f>H25+H26+H30+H31+H32</f>
        <v>11460.8</v>
      </c>
      <c r="I14" s="24">
        <f t="shared" ref="I14:N14" si="4">I25+I26+I30</f>
        <v>1000</v>
      </c>
      <c r="J14" s="24">
        <f t="shared" si="4"/>
        <v>11640</v>
      </c>
      <c r="K14" s="24">
        <f t="shared" si="4"/>
        <v>0</v>
      </c>
      <c r="L14" s="24">
        <f t="shared" si="4"/>
        <v>0</v>
      </c>
      <c r="M14" s="24">
        <f t="shared" si="4"/>
        <v>0</v>
      </c>
      <c r="N14" s="24">
        <f t="shared" si="4"/>
        <v>0</v>
      </c>
      <c r="O14" s="24">
        <f t="shared" si="2"/>
        <v>24100.799999999999</v>
      </c>
    </row>
    <row r="15" spans="1:16" ht="69" customHeight="1" x14ac:dyDescent="0.25">
      <c r="A15" s="210" t="s">
        <v>17</v>
      </c>
      <c r="B15" s="210" t="s">
        <v>18</v>
      </c>
      <c r="C15" s="210" t="s">
        <v>19</v>
      </c>
      <c r="D15" s="205" t="s">
        <v>20</v>
      </c>
      <c r="E15" s="208" t="s">
        <v>21</v>
      </c>
      <c r="F15" s="208" t="s">
        <v>22</v>
      </c>
      <c r="G15" s="208" t="s">
        <v>23</v>
      </c>
      <c r="H15" s="207">
        <f>27852.2+100+1500+250+10</f>
        <v>29712.2</v>
      </c>
      <c r="I15" s="207">
        <v>33286.800000000003</v>
      </c>
      <c r="J15" s="207">
        <v>31691.7</v>
      </c>
      <c r="K15" s="207">
        <v>46990</v>
      </c>
      <c r="L15" s="206">
        <v>46990</v>
      </c>
      <c r="M15" s="206">
        <v>46990</v>
      </c>
      <c r="N15" s="206">
        <v>46990</v>
      </c>
      <c r="O15" s="207">
        <f t="shared" si="2"/>
        <v>282650.7</v>
      </c>
    </row>
    <row r="16" spans="1:16" x14ac:dyDescent="0.25">
      <c r="A16" s="210"/>
      <c r="B16" s="210"/>
      <c r="C16" s="210"/>
      <c r="D16" s="205"/>
      <c r="E16" s="208"/>
      <c r="F16" s="208"/>
      <c r="G16" s="208"/>
      <c r="H16" s="207"/>
      <c r="I16" s="207"/>
      <c r="J16" s="207"/>
      <c r="K16" s="207"/>
      <c r="L16" s="206"/>
      <c r="M16" s="206"/>
      <c r="N16" s="206"/>
      <c r="O16" s="207"/>
    </row>
    <row r="17" spans="1:15" x14ac:dyDescent="0.25">
      <c r="A17" s="210"/>
      <c r="B17" s="210"/>
      <c r="C17" s="210"/>
      <c r="D17" s="15">
        <v>951</v>
      </c>
      <c r="E17" s="15" t="s">
        <v>72</v>
      </c>
      <c r="F17" s="15" t="s">
        <v>73</v>
      </c>
      <c r="G17" s="15">
        <v>240</v>
      </c>
      <c r="H17" s="25">
        <v>2025.2</v>
      </c>
      <c r="I17" s="25">
        <v>1012.6</v>
      </c>
      <c r="J17" s="25">
        <v>2025.2</v>
      </c>
      <c r="K17" s="25">
        <v>2025.2</v>
      </c>
      <c r="L17" s="13">
        <v>2025.2</v>
      </c>
      <c r="M17" s="13">
        <v>2025.2</v>
      </c>
      <c r="N17" s="13">
        <v>2025.2</v>
      </c>
      <c r="O17" s="25">
        <f t="shared" ref="O17:O30" si="5">H17+I17+J17+K17+L17+M17+N17</f>
        <v>13163.800000000001</v>
      </c>
    </row>
    <row r="18" spans="1:15" x14ac:dyDescent="0.25">
      <c r="A18" s="210"/>
      <c r="B18" s="210"/>
      <c r="C18" s="210"/>
      <c r="D18" s="15">
        <v>951</v>
      </c>
      <c r="E18" s="15" t="s">
        <v>72</v>
      </c>
      <c r="F18" s="15" t="s">
        <v>74</v>
      </c>
      <c r="G18" s="15">
        <v>240</v>
      </c>
      <c r="H18" s="25">
        <v>11476.1</v>
      </c>
      <c r="I18" s="25">
        <v>5738</v>
      </c>
      <c r="J18" s="25">
        <v>11476.1</v>
      </c>
      <c r="K18" s="25">
        <v>11476.1</v>
      </c>
      <c r="L18" s="25">
        <v>11476.1</v>
      </c>
      <c r="M18" s="25">
        <v>11476.1</v>
      </c>
      <c r="N18" s="25">
        <v>11476.1</v>
      </c>
      <c r="O18" s="25">
        <f t="shared" si="5"/>
        <v>74594.599999999991</v>
      </c>
    </row>
    <row r="19" spans="1:15" ht="72" x14ac:dyDescent="0.25">
      <c r="A19" s="10" t="s">
        <v>24</v>
      </c>
      <c r="B19" s="10" t="s">
        <v>25</v>
      </c>
      <c r="C19" s="10" t="s">
        <v>19</v>
      </c>
      <c r="D19" s="22">
        <v>951</v>
      </c>
      <c r="E19" s="22" t="s">
        <v>72</v>
      </c>
      <c r="F19" s="22" t="s">
        <v>75</v>
      </c>
      <c r="G19" s="22">
        <v>240</v>
      </c>
      <c r="H19" s="25">
        <f>2549-1039</f>
        <v>1510</v>
      </c>
      <c r="I19" s="25">
        <v>3496</v>
      </c>
      <c r="J19" s="25">
        <v>10496</v>
      </c>
      <c r="K19" s="25">
        <v>20496</v>
      </c>
      <c r="L19" s="25">
        <v>20496</v>
      </c>
      <c r="M19" s="25">
        <v>20496</v>
      </c>
      <c r="N19" s="25">
        <v>20496</v>
      </c>
      <c r="O19" s="25">
        <f t="shared" si="5"/>
        <v>97486</v>
      </c>
    </row>
    <row r="20" spans="1:15" ht="48" x14ac:dyDescent="0.25">
      <c r="A20" s="10" t="s">
        <v>26</v>
      </c>
      <c r="B20" s="10" t="s">
        <v>27</v>
      </c>
      <c r="C20" s="10" t="s">
        <v>19</v>
      </c>
      <c r="D20" s="14">
        <v>951</v>
      </c>
      <c r="E20" s="14" t="s">
        <v>72</v>
      </c>
      <c r="F20" s="14">
        <v>412415</v>
      </c>
      <c r="G20" s="14">
        <v>240</v>
      </c>
      <c r="H20" s="25">
        <v>7</v>
      </c>
      <c r="I20" s="25">
        <v>0</v>
      </c>
      <c r="J20" s="25">
        <v>1521</v>
      </c>
      <c r="K20" s="25">
        <v>100</v>
      </c>
      <c r="L20" s="25">
        <v>100</v>
      </c>
      <c r="M20" s="25">
        <v>100</v>
      </c>
      <c r="N20" s="25">
        <v>100</v>
      </c>
      <c r="O20" s="25">
        <f t="shared" si="5"/>
        <v>1928</v>
      </c>
    </row>
    <row r="21" spans="1:15" ht="72" x14ac:dyDescent="0.25">
      <c r="A21" s="10" t="s">
        <v>28</v>
      </c>
      <c r="B21" s="10" t="s">
        <v>29</v>
      </c>
      <c r="C21" s="10" t="s">
        <v>19</v>
      </c>
      <c r="D21" s="14">
        <v>951</v>
      </c>
      <c r="E21" s="14" t="s">
        <v>72</v>
      </c>
      <c r="F21" s="14" t="s">
        <v>76</v>
      </c>
      <c r="G21" s="14">
        <v>240</v>
      </c>
      <c r="H21" s="25">
        <v>14</v>
      </c>
      <c r="I21" s="25">
        <v>507</v>
      </c>
      <c r="J21" s="25">
        <v>0</v>
      </c>
      <c r="K21" s="25">
        <v>0</v>
      </c>
      <c r="L21" s="25">
        <v>0</v>
      </c>
      <c r="M21" s="25">
        <v>0</v>
      </c>
      <c r="N21" s="25">
        <v>0</v>
      </c>
      <c r="O21" s="25">
        <f t="shared" si="5"/>
        <v>521</v>
      </c>
    </row>
    <row r="22" spans="1:15" ht="48" x14ac:dyDescent="0.25">
      <c r="A22" s="10" t="s">
        <v>30</v>
      </c>
      <c r="B22" s="10" t="s">
        <v>31</v>
      </c>
      <c r="C22" s="10" t="s">
        <v>19</v>
      </c>
      <c r="D22" s="14">
        <v>951</v>
      </c>
      <c r="E22" s="14" t="s">
        <v>72</v>
      </c>
      <c r="F22" s="14" t="s">
        <v>76</v>
      </c>
      <c r="G22" s="14">
        <v>240</v>
      </c>
      <c r="H22" s="25">
        <f>1521-508.5</f>
        <v>1012.5</v>
      </c>
      <c r="I22" s="25">
        <v>0</v>
      </c>
      <c r="J22" s="25">
        <v>1560</v>
      </c>
      <c r="K22" s="25">
        <v>500</v>
      </c>
      <c r="L22" s="25">
        <v>500</v>
      </c>
      <c r="M22" s="25">
        <v>500</v>
      </c>
      <c r="N22" s="25">
        <v>500</v>
      </c>
      <c r="O22" s="25">
        <f t="shared" si="5"/>
        <v>4572.5</v>
      </c>
    </row>
    <row r="23" spans="1:15" ht="68.45" customHeight="1" x14ac:dyDescent="0.25">
      <c r="A23" s="27" t="s">
        <v>32</v>
      </c>
      <c r="B23" s="26" t="s">
        <v>33</v>
      </c>
      <c r="C23" s="27" t="s">
        <v>19</v>
      </c>
      <c r="D23" s="14">
        <v>951</v>
      </c>
      <c r="E23" s="14" t="s">
        <v>72</v>
      </c>
      <c r="F23" s="14" t="s">
        <v>77</v>
      </c>
      <c r="G23" s="14">
        <v>240</v>
      </c>
      <c r="H23" s="25">
        <f>1500+8628.1-338.5+1657.5+18.5</f>
        <v>11465.6</v>
      </c>
      <c r="I23" s="25">
        <v>6769.6</v>
      </c>
      <c r="J23" s="25">
        <v>3182</v>
      </c>
      <c r="K23" s="25">
        <v>0</v>
      </c>
      <c r="L23" s="25">
        <v>0</v>
      </c>
      <c r="M23" s="25">
        <v>0</v>
      </c>
      <c r="N23" s="25">
        <v>0</v>
      </c>
      <c r="O23" s="25">
        <f t="shared" si="5"/>
        <v>21417.200000000001</v>
      </c>
    </row>
    <row r="24" spans="1:15" ht="33.6" customHeight="1" x14ac:dyDescent="0.25">
      <c r="A24" s="210" t="s">
        <v>34</v>
      </c>
      <c r="B24" s="210" t="s">
        <v>35</v>
      </c>
      <c r="C24" s="10" t="s">
        <v>12</v>
      </c>
      <c r="D24" s="15"/>
      <c r="E24" s="15"/>
      <c r="F24" s="15"/>
      <c r="G24" s="15"/>
      <c r="H24" s="25">
        <f>H25+H26</f>
        <v>8160.8</v>
      </c>
      <c r="I24" s="25">
        <f>I27+I28</f>
        <v>5205.6000000000004</v>
      </c>
      <c r="J24" s="25">
        <f>J25+J26</f>
        <v>10140</v>
      </c>
      <c r="K24" s="25">
        <v>0</v>
      </c>
      <c r="L24" s="25">
        <v>0</v>
      </c>
      <c r="M24" s="25">
        <v>0</v>
      </c>
      <c r="N24" s="25">
        <v>0</v>
      </c>
      <c r="O24" s="25">
        <f t="shared" si="5"/>
        <v>23506.400000000001</v>
      </c>
    </row>
    <row r="25" spans="1:15" ht="64.900000000000006" customHeight="1" x14ac:dyDescent="0.25">
      <c r="A25" s="210"/>
      <c r="B25" s="210"/>
      <c r="C25" s="210" t="s">
        <v>36</v>
      </c>
      <c r="D25" s="15" t="s">
        <v>37</v>
      </c>
      <c r="E25" s="15" t="s">
        <v>21</v>
      </c>
      <c r="F25" s="15" t="s">
        <v>38</v>
      </c>
      <c r="G25" s="15" t="s">
        <v>23</v>
      </c>
      <c r="H25" s="25">
        <f>9701-1657.5</f>
        <v>8043.5</v>
      </c>
      <c r="I25" s="25">
        <v>0</v>
      </c>
      <c r="J25" s="25">
        <v>10000</v>
      </c>
      <c r="K25" s="25">
        <v>0</v>
      </c>
      <c r="L25" s="25">
        <v>0</v>
      </c>
      <c r="M25" s="25">
        <v>0</v>
      </c>
      <c r="N25" s="25">
        <v>0</v>
      </c>
      <c r="O25" s="25">
        <f t="shared" si="5"/>
        <v>18043.5</v>
      </c>
    </row>
    <row r="26" spans="1:15" x14ac:dyDescent="0.25">
      <c r="A26" s="210"/>
      <c r="B26" s="210"/>
      <c r="C26" s="210"/>
      <c r="D26" s="14">
        <v>951</v>
      </c>
      <c r="E26" s="14" t="s">
        <v>72</v>
      </c>
      <c r="F26" s="14" t="s">
        <v>78</v>
      </c>
      <c r="G26" s="14">
        <v>240</v>
      </c>
      <c r="H26" s="25">
        <f>135.8-18.5</f>
        <v>117.30000000000001</v>
      </c>
      <c r="I26" s="25"/>
      <c r="J26" s="25">
        <v>140</v>
      </c>
      <c r="K26" s="25"/>
      <c r="L26" s="25"/>
      <c r="M26" s="25"/>
      <c r="N26" s="25"/>
      <c r="O26" s="25">
        <f t="shared" si="5"/>
        <v>257.3</v>
      </c>
    </row>
    <row r="27" spans="1:15" ht="30.6" customHeight="1" x14ac:dyDescent="0.25">
      <c r="A27" s="210"/>
      <c r="B27" s="210"/>
      <c r="C27" s="210" t="s">
        <v>39</v>
      </c>
      <c r="D27" s="14">
        <v>951</v>
      </c>
      <c r="E27" s="14" t="s">
        <v>72</v>
      </c>
      <c r="F27" s="14" t="s">
        <v>78</v>
      </c>
      <c r="G27" s="14">
        <v>240</v>
      </c>
      <c r="H27" s="25">
        <v>0</v>
      </c>
      <c r="I27" s="25">
        <v>5133.6000000000004</v>
      </c>
      <c r="J27" s="25">
        <v>0</v>
      </c>
      <c r="K27" s="25">
        <v>0</v>
      </c>
      <c r="L27" s="25">
        <v>0</v>
      </c>
      <c r="M27" s="25">
        <v>0</v>
      </c>
      <c r="N27" s="25">
        <v>0</v>
      </c>
      <c r="O27" s="25">
        <f t="shared" si="5"/>
        <v>5133.6000000000004</v>
      </c>
    </row>
    <row r="28" spans="1:15" x14ac:dyDescent="0.25">
      <c r="A28" s="210"/>
      <c r="B28" s="210"/>
      <c r="C28" s="210"/>
      <c r="D28" s="15">
        <v>951</v>
      </c>
      <c r="E28" s="15" t="s">
        <v>72</v>
      </c>
      <c r="F28" s="15" t="s">
        <v>78</v>
      </c>
      <c r="G28" s="15">
        <v>240</v>
      </c>
      <c r="H28" s="25">
        <v>0</v>
      </c>
      <c r="I28" s="25">
        <v>72</v>
      </c>
      <c r="J28" s="25">
        <v>0</v>
      </c>
      <c r="K28" s="25">
        <v>0</v>
      </c>
      <c r="L28" s="25"/>
      <c r="M28" s="25"/>
      <c r="N28" s="25"/>
      <c r="O28" s="25">
        <f t="shared" si="5"/>
        <v>72</v>
      </c>
    </row>
    <row r="29" spans="1:15" ht="15" customHeight="1" x14ac:dyDescent="0.25">
      <c r="A29" s="210" t="s">
        <v>40</v>
      </c>
      <c r="B29" s="210" t="s">
        <v>71</v>
      </c>
      <c r="C29" s="10" t="s">
        <v>12</v>
      </c>
      <c r="D29" s="15"/>
      <c r="E29" s="15"/>
      <c r="F29" s="15"/>
      <c r="G29" s="15"/>
      <c r="H29" s="25">
        <f>H30+H33+H31+H32</f>
        <v>7563.9</v>
      </c>
      <c r="I29" s="25">
        <f t="shared" ref="I29:N29" si="6">I30+I33</f>
        <v>1000</v>
      </c>
      <c r="J29" s="25">
        <f t="shared" si="6"/>
        <v>1500</v>
      </c>
      <c r="K29" s="25">
        <f t="shared" si="6"/>
        <v>0</v>
      </c>
      <c r="L29" s="25">
        <f t="shared" si="6"/>
        <v>0</v>
      </c>
      <c r="M29" s="25">
        <f t="shared" si="6"/>
        <v>0</v>
      </c>
      <c r="N29" s="25">
        <f t="shared" si="6"/>
        <v>0</v>
      </c>
      <c r="O29" s="25">
        <f t="shared" si="5"/>
        <v>10063.9</v>
      </c>
    </row>
    <row r="30" spans="1:15" ht="57" customHeight="1" x14ac:dyDescent="0.25">
      <c r="A30" s="210"/>
      <c r="B30" s="210"/>
      <c r="C30" s="210" t="s">
        <v>41</v>
      </c>
      <c r="D30" s="14">
        <v>951</v>
      </c>
      <c r="E30" s="14" t="s">
        <v>72</v>
      </c>
      <c r="F30" s="14" t="s">
        <v>79</v>
      </c>
      <c r="G30" s="14">
        <v>240</v>
      </c>
      <c r="H30" s="25">
        <v>1500</v>
      </c>
      <c r="I30" s="25">
        <v>1000</v>
      </c>
      <c r="J30" s="25">
        <v>1500</v>
      </c>
      <c r="K30" s="25">
        <v>0</v>
      </c>
      <c r="L30" s="25">
        <v>0</v>
      </c>
      <c r="M30" s="25">
        <v>0</v>
      </c>
      <c r="N30" s="25">
        <v>0</v>
      </c>
      <c r="O30" s="25">
        <f t="shared" si="5"/>
        <v>4000</v>
      </c>
    </row>
    <row r="31" spans="1:15" x14ac:dyDescent="0.25">
      <c r="A31" s="210"/>
      <c r="B31" s="210"/>
      <c r="C31" s="210"/>
      <c r="D31" s="14" t="s">
        <v>86</v>
      </c>
      <c r="E31" s="14" t="s">
        <v>72</v>
      </c>
      <c r="F31" s="14" t="s">
        <v>87</v>
      </c>
      <c r="G31" s="14" t="s">
        <v>88</v>
      </c>
      <c r="H31" s="25">
        <v>270</v>
      </c>
      <c r="I31" s="25">
        <v>0</v>
      </c>
      <c r="J31" s="25">
        <v>0</v>
      </c>
      <c r="K31" s="25">
        <v>0</v>
      </c>
      <c r="L31" s="25">
        <v>0</v>
      </c>
      <c r="M31" s="25">
        <v>0</v>
      </c>
      <c r="N31" s="25">
        <v>0</v>
      </c>
      <c r="O31" s="25">
        <v>0</v>
      </c>
    </row>
    <row r="32" spans="1:15" x14ac:dyDescent="0.25">
      <c r="A32" s="210"/>
      <c r="B32" s="210"/>
      <c r="C32" s="210"/>
      <c r="D32" s="14" t="s">
        <v>86</v>
      </c>
      <c r="E32" s="14" t="s">
        <v>72</v>
      </c>
      <c r="F32" s="14" t="s">
        <v>89</v>
      </c>
      <c r="G32" s="14" t="s">
        <v>88</v>
      </c>
      <c r="H32" s="25">
        <v>1530</v>
      </c>
      <c r="I32" s="25">
        <v>0</v>
      </c>
      <c r="J32" s="25">
        <v>0</v>
      </c>
      <c r="K32" s="25">
        <v>0</v>
      </c>
      <c r="L32" s="25">
        <v>0</v>
      </c>
      <c r="M32" s="25">
        <v>0</v>
      </c>
      <c r="N32" s="25">
        <v>0</v>
      </c>
      <c r="O32" s="25">
        <v>0</v>
      </c>
    </row>
    <row r="33" spans="1:15" ht="57.6" customHeight="1" x14ac:dyDescent="0.25">
      <c r="A33" s="210"/>
      <c r="B33" s="210"/>
      <c r="C33" s="10" t="s">
        <v>39</v>
      </c>
      <c r="D33" s="14">
        <v>951</v>
      </c>
      <c r="E33" s="14" t="s">
        <v>72</v>
      </c>
      <c r="F33" s="14" t="s">
        <v>79</v>
      </c>
      <c r="G33" s="14">
        <v>240</v>
      </c>
      <c r="H33" s="25">
        <f>4533.9-270</f>
        <v>4263.8999999999996</v>
      </c>
      <c r="I33" s="25">
        <v>0</v>
      </c>
      <c r="J33" s="25">
        <v>0</v>
      </c>
      <c r="K33" s="25">
        <v>0</v>
      </c>
      <c r="L33" s="25">
        <v>0</v>
      </c>
      <c r="M33" s="25">
        <v>0</v>
      </c>
      <c r="N33" s="25">
        <v>0</v>
      </c>
      <c r="O33" s="25">
        <f>H33+I33+J33+K33+L33+M33+N33</f>
        <v>4263.8999999999996</v>
      </c>
    </row>
    <row r="34" spans="1:15" x14ac:dyDescent="0.25">
      <c r="A34" s="211" t="s">
        <v>42</v>
      </c>
      <c r="B34" s="211" t="s">
        <v>43</v>
      </c>
      <c r="C34" s="211" t="s">
        <v>12</v>
      </c>
      <c r="D34" s="213">
        <v>951</v>
      </c>
      <c r="E34" s="213" t="s">
        <v>80</v>
      </c>
      <c r="F34" s="213" t="s">
        <v>81</v>
      </c>
      <c r="G34" s="212"/>
      <c r="H34" s="214">
        <f>H36+H37</f>
        <v>27832</v>
      </c>
      <c r="I34" s="214">
        <f t="shared" ref="I34:N34" si="7">I36+I37</f>
        <v>19669.3</v>
      </c>
      <c r="J34" s="214">
        <f t="shared" si="7"/>
        <v>23111.3</v>
      </c>
      <c r="K34" s="214">
        <f t="shared" si="7"/>
        <v>26411.3</v>
      </c>
      <c r="L34" s="214">
        <f t="shared" si="7"/>
        <v>26461.3</v>
      </c>
      <c r="M34" s="214">
        <f t="shared" si="7"/>
        <v>26411.3</v>
      </c>
      <c r="N34" s="214">
        <f t="shared" si="7"/>
        <v>26411.3</v>
      </c>
      <c r="O34" s="214">
        <f>SUM(H34:N35)</f>
        <v>176307.8</v>
      </c>
    </row>
    <row r="35" spans="1:15" x14ac:dyDescent="0.25">
      <c r="A35" s="211"/>
      <c r="B35" s="211"/>
      <c r="C35" s="211"/>
      <c r="D35" s="213"/>
      <c r="E35" s="213"/>
      <c r="F35" s="213"/>
      <c r="G35" s="212"/>
      <c r="H35" s="214"/>
      <c r="I35" s="214"/>
      <c r="J35" s="214"/>
      <c r="K35" s="214"/>
      <c r="L35" s="214"/>
      <c r="M35" s="214"/>
      <c r="N35" s="214"/>
      <c r="O35" s="214"/>
    </row>
    <row r="36" spans="1:15" ht="36" x14ac:dyDescent="0.25">
      <c r="A36" s="211"/>
      <c r="B36" s="211"/>
      <c r="C36" s="12" t="s">
        <v>19</v>
      </c>
      <c r="D36" s="16"/>
      <c r="E36" s="16"/>
      <c r="F36" s="16"/>
      <c r="G36" s="16"/>
      <c r="H36" s="24">
        <f t="shared" ref="H36:N36" si="8">H38+H39+H3+H41</f>
        <v>16200</v>
      </c>
      <c r="I36" s="24">
        <f t="shared" si="8"/>
        <v>19669.3</v>
      </c>
      <c r="J36" s="24">
        <f t="shared" si="8"/>
        <v>23111.3</v>
      </c>
      <c r="K36" s="24">
        <f t="shared" si="8"/>
        <v>26411.3</v>
      </c>
      <c r="L36" s="24">
        <f t="shared" si="8"/>
        <v>26461.3</v>
      </c>
      <c r="M36" s="24">
        <f t="shared" si="8"/>
        <v>26411.3</v>
      </c>
      <c r="N36" s="24">
        <f t="shared" si="8"/>
        <v>26411.3</v>
      </c>
      <c r="O36" s="24">
        <f t="shared" ref="O36:O43" si="9">SUM(H36:N36)</f>
        <v>164675.79999999999</v>
      </c>
    </row>
    <row r="37" spans="1:15" ht="48" x14ac:dyDescent="0.25">
      <c r="A37" s="211"/>
      <c r="B37" s="211"/>
      <c r="C37" s="12" t="s">
        <v>36</v>
      </c>
      <c r="D37" s="16"/>
      <c r="E37" s="16"/>
      <c r="F37" s="16"/>
      <c r="G37" s="16"/>
      <c r="H37" s="24">
        <f>H42+H43+H40</f>
        <v>11632</v>
      </c>
      <c r="I37" s="24">
        <f t="shared" ref="I37:N37" si="10">I42+I43</f>
        <v>0</v>
      </c>
      <c r="J37" s="24">
        <f t="shared" si="10"/>
        <v>0</v>
      </c>
      <c r="K37" s="24">
        <f t="shared" si="10"/>
        <v>0</v>
      </c>
      <c r="L37" s="24">
        <f t="shared" si="10"/>
        <v>0</v>
      </c>
      <c r="M37" s="24">
        <f t="shared" si="10"/>
        <v>0</v>
      </c>
      <c r="N37" s="24">
        <f t="shared" si="10"/>
        <v>0</v>
      </c>
      <c r="O37" s="24">
        <f t="shared" si="9"/>
        <v>11632</v>
      </c>
    </row>
    <row r="38" spans="1:15" ht="36" x14ac:dyDescent="0.25">
      <c r="A38" s="10" t="s">
        <v>44</v>
      </c>
      <c r="B38" s="10" t="s">
        <v>45</v>
      </c>
      <c r="C38" s="10" t="s">
        <v>19</v>
      </c>
      <c r="D38" s="14">
        <v>951</v>
      </c>
      <c r="E38" s="14" t="s">
        <v>80</v>
      </c>
      <c r="F38" s="14" t="s">
        <v>82</v>
      </c>
      <c r="G38" s="15">
        <v>240</v>
      </c>
      <c r="H38" s="25">
        <v>16000</v>
      </c>
      <c r="I38" s="25">
        <v>18331.3</v>
      </c>
      <c r="J38" s="25">
        <v>21111.3</v>
      </c>
      <c r="K38" s="25">
        <v>24111.3</v>
      </c>
      <c r="L38" s="25">
        <v>24111.3</v>
      </c>
      <c r="M38" s="25">
        <v>24111.3</v>
      </c>
      <c r="N38" s="25">
        <v>24111.3</v>
      </c>
      <c r="O38" s="25">
        <f t="shared" si="9"/>
        <v>151887.80000000002</v>
      </c>
    </row>
    <row r="39" spans="1:15" ht="43.9" customHeight="1" x14ac:dyDescent="0.25">
      <c r="A39" s="210" t="s">
        <v>46</v>
      </c>
      <c r="B39" s="210" t="s">
        <v>47</v>
      </c>
      <c r="C39" s="9" t="s">
        <v>19</v>
      </c>
      <c r="D39" s="14">
        <v>951</v>
      </c>
      <c r="E39" s="14" t="s">
        <v>80</v>
      </c>
      <c r="F39" s="14" t="s">
        <v>83</v>
      </c>
      <c r="G39" s="14">
        <v>240</v>
      </c>
      <c r="H39" s="25">
        <v>0</v>
      </c>
      <c r="I39" s="25">
        <v>538</v>
      </c>
      <c r="J39" s="25">
        <v>1500</v>
      </c>
      <c r="K39" s="25">
        <v>1500</v>
      </c>
      <c r="L39" s="25">
        <v>1500</v>
      </c>
      <c r="M39" s="25">
        <v>1500</v>
      </c>
      <c r="N39" s="25">
        <v>1500</v>
      </c>
      <c r="O39" s="25">
        <f t="shared" si="9"/>
        <v>8038</v>
      </c>
    </row>
    <row r="40" spans="1:15" ht="48" x14ac:dyDescent="0.25">
      <c r="A40" s="210"/>
      <c r="B40" s="210"/>
      <c r="C40" s="9" t="s">
        <v>36</v>
      </c>
      <c r="D40" s="14">
        <v>951</v>
      </c>
      <c r="E40" s="14" t="s">
        <v>80</v>
      </c>
      <c r="F40" s="14" t="s">
        <v>83</v>
      </c>
      <c r="G40" s="14" t="s">
        <v>88</v>
      </c>
      <c r="H40" s="25">
        <v>985</v>
      </c>
      <c r="I40" s="25">
        <v>0</v>
      </c>
      <c r="J40" s="25">
        <v>0</v>
      </c>
      <c r="K40" s="25">
        <v>0</v>
      </c>
      <c r="L40" s="25">
        <v>0</v>
      </c>
      <c r="M40" s="25">
        <v>0</v>
      </c>
      <c r="N40" s="25">
        <v>0</v>
      </c>
      <c r="O40" s="25">
        <f t="shared" si="9"/>
        <v>985</v>
      </c>
    </row>
    <row r="41" spans="1:15" ht="36" x14ac:dyDescent="0.25">
      <c r="A41" s="10" t="s">
        <v>48</v>
      </c>
      <c r="B41" s="10" t="s">
        <v>49</v>
      </c>
      <c r="C41" s="10" t="s">
        <v>19</v>
      </c>
      <c r="D41" s="14">
        <v>951</v>
      </c>
      <c r="E41" s="14" t="s">
        <v>80</v>
      </c>
      <c r="F41" s="14" t="s">
        <v>84</v>
      </c>
      <c r="G41" s="14">
        <v>240</v>
      </c>
      <c r="H41" s="25">
        <f>500-300</f>
        <v>200</v>
      </c>
      <c r="I41" s="25">
        <v>800</v>
      </c>
      <c r="J41" s="25">
        <v>500</v>
      </c>
      <c r="K41" s="25">
        <v>800</v>
      </c>
      <c r="L41" s="25">
        <v>850</v>
      </c>
      <c r="M41" s="25">
        <v>800</v>
      </c>
      <c r="N41" s="25">
        <v>800</v>
      </c>
      <c r="O41" s="25">
        <f t="shared" si="9"/>
        <v>4750</v>
      </c>
    </row>
    <row r="42" spans="1:15" ht="94.9" customHeight="1" x14ac:dyDescent="0.25">
      <c r="A42" s="210" t="s">
        <v>50</v>
      </c>
      <c r="B42" s="210" t="s">
        <v>51</v>
      </c>
      <c r="C42" s="210" t="s">
        <v>36</v>
      </c>
      <c r="D42" s="14">
        <v>951</v>
      </c>
      <c r="E42" s="14" t="s">
        <v>80</v>
      </c>
      <c r="F42" s="14" t="s">
        <v>85</v>
      </c>
      <c r="G42" s="14">
        <v>410</v>
      </c>
      <c r="H42" s="25">
        <v>10500</v>
      </c>
      <c r="I42" s="25">
        <v>0</v>
      </c>
      <c r="J42" s="25">
        <v>0</v>
      </c>
      <c r="K42" s="25">
        <v>0</v>
      </c>
      <c r="L42" s="25">
        <v>0</v>
      </c>
      <c r="M42" s="25">
        <v>0</v>
      </c>
      <c r="N42" s="25">
        <v>0</v>
      </c>
      <c r="O42" s="25">
        <f t="shared" si="9"/>
        <v>10500</v>
      </c>
    </row>
    <row r="43" spans="1:15" ht="26.45" customHeight="1" x14ac:dyDescent="0.25">
      <c r="A43" s="210"/>
      <c r="B43" s="210"/>
      <c r="C43" s="210"/>
      <c r="D43" s="14">
        <v>951</v>
      </c>
      <c r="E43" s="14" t="s">
        <v>80</v>
      </c>
      <c r="F43" s="14" t="s">
        <v>85</v>
      </c>
      <c r="G43" s="14">
        <v>240</v>
      </c>
      <c r="H43" s="25">
        <v>147</v>
      </c>
      <c r="I43" s="25">
        <v>0</v>
      </c>
      <c r="J43" s="25">
        <v>0</v>
      </c>
      <c r="K43" s="25">
        <v>0</v>
      </c>
      <c r="L43" s="25">
        <v>0</v>
      </c>
      <c r="M43" s="25">
        <v>0</v>
      </c>
      <c r="N43" s="25">
        <v>0</v>
      </c>
      <c r="O43" s="25">
        <f t="shared" si="9"/>
        <v>147</v>
      </c>
    </row>
  </sheetData>
  <mergeCells count="63">
    <mergeCell ref="N34:N35"/>
    <mergeCell ref="O34:O35"/>
    <mergeCell ref="H34:H35"/>
    <mergeCell ref="K34:K35"/>
    <mergeCell ref="L34:L35"/>
    <mergeCell ref="I34:I35"/>
    <mergeCell ref="J34:J35"/>
    <mergeCell ref="M34:M35"/>
    <mergeCell ref="A42:A43"/>
    <mergeCell ref="B42:B43"/>
    <mergeCell ref="C42:C43"/>
    <mergeCell ref="C30:C32"/>
    <mergeCell ref="B29:B33"/>
    <mergeCell ref="A29:A33"/>
    <mergeCell ref="M2:M7"/>
    <mergeCell ref="G34:G35"/>
    <mergeCell ref="F34:F35"/>
    <mergeCell ref="A39:A40"/>
    <mergeCell ref="B39:B40"/>
    <mergeCell ref="A34:A37"/>
    <mergeCell ref="B34:B37"/>
    <mergeCell ref="C34:C35"/>
    <mergeCell ref="D34:D35"/>
    <mergeCell ref="E34:E35"/>
    <mergeCell ref="A12:A14"/>
    <mergeCell ref="B12:B14"/>
    <mergeCell ref="A15:A18"/>
    <mergeCell ref="A9:A11"/>
    <mergeCell ref="B9:B11"/>
    <mergeCell ref="C25:C26"/>
    <mergeCell ref="C27:C28"/>
    <mergeCell ref="B15:B18"/>
    <mergeCell ref="A24:A28"/>
    <mergeCell ref="B24:B28"/>
    <mergeCell ref="C15:C18"/>
    <mergeCell ref="I2:I7"/>
    <mergeCell ref="J2:J7"/>
    <mergeCell ref="L2:L7"/>
    <mergeCell ref="A1:A7"/>
    <mergeCell ref="B1:B7"/>
    <mergeCell ref="C1:C7"/>
    <mergeCell ref="D1:G1"/>
    <mergeCell ref="H1:O1"/>
    <mergeCell ref="D2:D7"/>
    <mergeCell ref="E2:E7"/>
    <mergeCell ref="F2:F7"/>
    <mergeCell ref="G2:G7"/>
    <mergeCell ref="H2:H7"/>
    <mergeCell ref="O2:O7"/>
    <mergeCell ref="N2:N7"/>
    <mergeCell ref="K2:K7"/>
    <mergeCell ref="D15:D16"/>
    <mergeCell ref="N15:N16"/>
    <mergeCell ref="O15:O16"/>
    <mergeCell ref="H15:H16"/>
    <mergeCell ref="I15:I16"/>
    <mergeCell ref="J15:J16"/>
    <mergeCell ref="E15:E16"/>
    <mergeCell ref="L15:L16"/>
    <mergeCell ref="M15:M16"/>
    <mergeCell ref="K15:K16"/>
    <mergeCell ref="F15:F16"/>
    <mergeCell ref="G15:G16"/>
  </mergeCells>
  <phoneticPr fontId="13" type="noConversion"/>
  <pageMargins left="0" right="0" top="0" bottom="0"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sqref="A1:J26"/>
    </sheetView>
  </sheetViews>
  <sheetFormatPr defaultRowHeight="15" x14ac:dyDescent="0.25"/>
  <cols>
    <col min="1" max="1" width="24.42578125" customWidth="1"/>
    <col min="2" max="2" width="17.85546875" customWidth="1"/>
    <col min="3" max="3" width="24.7109375" customWidth="1"/>
    <col min="4" max="4" width="10.28515625" customWidth="1"/>
    <col min="5" max="6" width="9" bestFit="1" customWidth="1"/>
    <col min="7" max="7" width="9.85546875" bestFit="1" customWidth="1"/>
    <col min="8" max="8" width="10.28515625" customWidth="1"/>
    <col min="9" max="9" width="11.140625" customWidth="1"/>
    <col min="10" max="10" width="10.7109375" customWidth="1"/>
    <col min="11" max="11" width="10.28515625" customWidth="1"/>
  </cols>
  <sheetData>
    <row r="1" spans="1:11" ht="18" customHeight="1" x14ac:dyDescent="0.25">
      <c r="A1" s="218" t="s">
        <v>0</v>
      </c>
      <c r="B1" s="19" t="s">
        <v>52</v>
      </c>
      <c r="C1" s="19" t="s">
        <v>56</v>
      </c>
      <c r="D1" s="221" t="s">
        <v>59</v>
      </c>
      <c r="E1" s="232"/>
      <c r="F1" s="232"/>
      <c r="G1" s="232"/>
      <c r="H1" s="232"/>
      <c r="I1" s="232"/>
      <c r="J1" s="233"/>
    </row>
    <row r="2" spans="1:11" ht="14.45" customHeight="1" x14ac:dyDescent="0.25">
      <c r="A2" s="219"/>
      <c r="B2" s="20" t="s">
        <v>53</v>
      </c>
      <c r="C2" s="20" t="s">
        <v>57</v>
      </c>
      <c r="D2" s="222"/>
      <c r="E2" s="234"/>
      <c r="F2" s="234"/>
      <c r="G2" s="234"/>
      <c r="H2" s="234"/>
      <c r="I2" s="234"/>
      <c r="J2" s="235"/>
    </row>
    <row r="3" spans="1:11" ht="15" customHeight="1" thickBot="1" x14ac:dyDescent="0.3">
      <c r="A3" s="219"/>
      <c r="B3" s="20" t="s">
        <v>54</v>
      </c>
      <c r="C3" s="20" t="s">
        <v>58</v>
      </c>
      <c r="D3" s="223"/>
      <c r="E3" s="236"/>
      <c r="F3" s="236"/>
      <c r="G3" s="236"/>
      <c r="H3" s="236"/>
      <c r="I3" s="236"/>
      <c r="J3" s="237"/>
    </row>
    <row r="4" spans="1:11" ht="94.5" thickBot="1" x14ac:dyDescent="0.3">
      <c r="A4" s="220"/>
      <c r="B4" s="21" t="s">
        <v>55</v>
      </c>
      <c r="C4" s="2"/>
      <c r="D4" s="21">
        <v>2014</v>
      </c>
      <c r="E4" s="21">
        <v>2015</v>
      </c>
      <c r="F4" s="21">
        <v>2016</v>
      </c>
      <c r="G4" s="21">
        <v>2017</v>
      </c>
      <c r="H4" s="21">
        <v>2018</v>
      </c>
      <c r="I4" s="21">
        <v>2019</v>
      </c>
      <c r="J4" s="18">
        <v>2020</v>
      </c>
    </row>
    <row r="5" spans="1:11" ht="19.5" thickBot="1" x14ac:dyDescent="0.3">
      <c r="A5" s="21">
        <v>1</v>
      </c>
      <c r="B5" s="21">
        <v>2</v>
      </c>
      <c r="C5" s="21">
        <v>3</v>
      </c>
      <c r="D5" s="21">
        <v>4</v>
      </c>
      <c r="E5" s="21">
        <v>5</v>
      </c>
      <c r="F5" s="21">
        <v>6</v>
      </c>
      <c r="G5" s="21">
        <v>7</v>
      </c>
      <c r="H5" s="21">
        <v>8</v>
      </c>
      <c r="I5" s="21">
        <v>9</v>
      </c>
      <c r="J5" s="18">
        <v>10</v>
      </c>
    </row>
    <row r="6" spans="1:11" ht="19.5" thickBot="1" x14ac:dyDescent="0.3">
      <c r="A6" s="238" t="s">
        <v>10</v>
      </c>
      <c r="B6" s="238" t="s">
        <v>60</v>
      </c>
      <c r="C6" s="3" t="s">
        <v>61</v>
      </c>
      <c r="D6" s="6">
        <f>D7+D9+D10+D11+D12</f>
        <v>100779.3</v>
      </c>
      <c r="E6" s="6">
        <f t="shared" ref="E6:J6" si="0">E7+E9+E10+E11+E12</f>
        <v>76684.899999999994</v>
      </c>
      <c r="F6" s="6">
        <f t="shared" si="0"/>
        <v>96703.3</v>
      </c>
      <c r="G6" s="6">
        <f t="shared" si="0"/>
        <v>107998.6</v>
      </c>
      <c r="H6" s="6">
        <f t="shared" si="0"/>
        <v>108048.6</v>
      </c>
      <c r="I6" s="6">
        <f t="shared" si="0"/>
        <v>107998.6</v>
      </c>
      <c r="J6" s="6">
        <f t="shared" si="0"/>
        <v>107998.6</v>
      </c>
      <c r="K6" s="30">
        <f>SUM(D6:J6)</f>
        <v>706211.89999999991</v>
      </c>
    </row>
    <row r="7" spans="1:11" ht="18" customHeight="1" x14ac:dyDescent="0.25">
      <c r="A7" s="239"/>
      <c r="B7" s="239"/>
      <c r="C7" s="228" t="s">
        <v>91</v>
      </c>
      <c r="D7" s="224">
        <f>D14+D21</f>
        <v>13006.1</v>
      </c>
      <c r="E7" s="224">
        <v>5738</v>
      </c>
      <c r="F7" s="224">
        <v>11476.1</v>
      </c>
      <c r="G7" s="224">
        <v>11476.1</v>
      </c>
      <c r="H7" s="224">
        <v>11476.1</v>
      </c>
      <c r="I7" s="224">
        <v>11476.1</v>
      </c>
      <c r="J7" s="224">
        <v>11476.1</v>
      </c>
    </row>
    <row r="8" spans="1:11" ht="15.75" thickBot="1" x14ac:dyDescent="0.3">
      <c r="A8" s="239"/>
      <c r="B8" s="239"/>
      <c r="C8" s="229"/>
      <c r="D8" s="225"/>
      <c r="E8" s="225"/>
      <c r="F8" s="225"/>
      <c r="G8" s="225"/>
      <c r="H8" s="225"/>
      <c r="I8" s="225"/>
      <c r="J8" s="225"/>
      <c r="K8" s="30">
        <f>SUM(D7:J8)</f>
        <v>76124.599999999991</v>
      </c>
    </row>
    <row r="9" spans="1:11" ht="38.25" thickBot="1" x14ac:dyDescent="0.3">
      <c r="A9" s="239"/>
      <c r="B9" s="239"/>
      <c r="C9" s="3" t="s">
        <v>62</v>
      </c>
      <c r="D9" s="6">
        <v>0</v>
      </c>
      <c r="E9" s="6">
        <v>0</v>
      </c>
      <c r="F9" s="6">
        <v>0</v>
      </c>
      <c r="G9" s="6">
        <v>0</v>
      </c>
      <c r="H9" s="6">
        <v>0</v>
      </c>
      <c r="I9" s="6">
        <v>0</v>
      </c>
      <c r="J9" s="8">
        <v>0</v>
      </c>
      <c r="K9" s="30">
        <f>SUM(D8:J9)</f>
        <v>0</v>
      </c>
    </row>
    <row r="10" spans="1:11" ht="38.25" thickBot="1" x14ac:dyDescent="0.3">
      <c r="A10" s="239"/>
      <c r="B10" s="239"/>
      <c r="C10" s="3" t="s">
        <v>63</v>
      </c>
      <c r="D10" s="6">
        <v>0</v>
      </c>
      <c r="E10" s="6">
        <v>0</v>
      </c>
      <c r="F10" s="6">
        <v>0</v>
      </c>
      <c r="G10" s="6">
        <v>0</v>
      </c>
      <c r="H10" s="6">
        <v>0</v>
      </c>
      <c r="I10" s="6">
        <v>0</v>
      </c>
      <c r="J10" s="8">
        <v>0</v>
      </c>
      <c r="K10" s="30">
        <f>SUM(D9:J10)</f>
        <v>0</v>
      </c>
    </row>
    <row r="11" spans="1:11" ht="75.75" thickBot="1" x14ac:dyDescent="0.3">
      <c r="A11" s="239"/>
      <c r="B11" s="239"/>
      <c r="C11" s="3" t="s">
        <v>64</v>
      </c>
      <c r="D11" s="6">
        <f>D18+D25</f>
        <v>87773.2</v>
      </c>
      <c r="E11" s="6">
        <f t="shared" ref="E11:J11" si="1">E18+E25</f>
        <v>70946.899999999994</v>
      </c>
      <c r="F11" s="6">
        <f>F18+F25</f>
        <v>85227.199999999997</v>
      </c>
      <c r="G11" s="6">
        <f t="shared" si="1"/>
        <v>96522.5</v>
      </c>
      <c r="H11" s="6">
        <f t="shared" si="1"/>
        <v>96572.5</v>
      </c>
      <c r="I11" s="6">
        <f t="shared" si="1"/>
        <v>96522.5</v>
      </c>
      <c r="J11" s="6">
        <f t="shared" si="1"/>
        <v>96522.5</v>
      </c>
      <c r="K11" s="30">
        <f>SUM(D10:J11)</f>
        <v>630087.30000000005</v>
      </c>
    </row>
    <row r="12" spans="1:11" ht="38.25" thickBot="1" x14ac:dyDescent="0.3">
      <c r="A12" s="240"/>
      <c r="B12" s="240"/>
      <c r="C12" s="3" t="s">
        <v>65</v>
      </c>
      <c r="D12" s="6">
        <v>0</v>
      </c>
      <c r="E12" s="6">
        <v>0</v>
      </c>
      <c r="F12" s="6">
        <v>0</v>
      </c>
      <c r="G12" s="6">
        <v>0</v>
      </c>
      <c r="H12" s="6">
        <v>0</v>
      </c>
      <c r="I12" s="6">
        <v>0</v>
      </c>
      <c r="J12" s="8">
        <v>0</v>
      </c>
    </row>
    <row r="13" spans="1:11" ht="36.6" customHeight="1" thickBot="1" x14ac:dyDescent="0.3">
      <c r="A13" s="218" t="s">
        <v>66</v>
      </c>
      <c r="B13" s="221" t="s">
        <v>67</v>
      </c>
      <c r="C13" s="5" t="s">
        <v>68</v>
      </c>
      <c r="D13" s="7">
        <f>D14+D16+D17+D18</f>
        <v>72947.3</v>
      </c>
      <c r="E13" s="7">
        <f t="shared" ref="E13:J13" si="2">E14+E16+E17+E18</f>
        <v>57015.6</v>
      </c>
      <c r="F13" s="7">
        <f t="shared" si="2"/>
        <v>73592</v>
      </c>
      <c r="G13" s="7">
        <f t="shared" si="2"/>
        <v>81587.3</v>
      </c>
      <c r="H13" s="7">
        <f t="shared" si="2"/>
        <v>81587.3</v>
      </c>
      <c r="I13" s="7">
        <f t="shared" si="2"/>
        <v>81587.3</v>
      </c>
      <c r="J13" s="7">
        <f t="shared" si="2"/>
        <v>81587.3</v>
      </c>
      <c r="K13" s="30">
        <f>SUM(D13:J13)</f>
        <v>529904.1</v>
      </c>
    </row>
    <row r="14" spans="1:11" ht="18" customHeight="1" x14ac:dyDescent="0.25">
      <c r="A14" s="219"/>
      <c r="B14" s="222"/>
      <c r="C14" s="230" t="s">
        <v>91</v>
      </c>
      <c r="D14" s="226">
        <f>11476.1+1530</f>
        <v>13006.1</v>
      </c>
      <c r="E14" s="224">
        <v>5738</v>
      </c>
      <c r="F14" s="224">
        <v>11476.1</v>
      </c>
      <c r="G14" s="224">
        <v>11476.1</v>
      </c>
      <c r="H14" s="224">
        <v>11476.1</v>
      </c>
      <c r="I14" s="224">
        <v>11476.1</v>
      </c>
      <c r="J14" s="224">
        <v>11476.1</v>
      </c>
      <c r="K14" s="30">
        <f t="shared" ref="K14:K26" si="3">SUM(D14:J14)</f>
        <v>76124.599999999991</v>
      </c>
    </row>
    <row r="15" spans="1:11" ht="15" customHeight="1" thickBot="1" x14ac:dyDescent="0.3">
      <c r="A15" s="219"/>
      <c r="B15" s="222"/>
      <c r="C15" s="231"/>
      <c r="D15" s="227"/>
      <c r="E15" s="225"/>
      <c r="F15" s="225"/>
      <c r="G15" s="225"/>
      <c r="H15" s="225"/>
      <c r="I15" s="225"/>
      <c r="J15" s="225"/>
      <c r="K15" s="30">
        <f t="shared" si="3"/>
        <v>0</v>
      </c>
    </row>
    <row r="16" spans="1:11" ht="38.25" thickBot="1" x14ac:dyDescent="0.3">
      <c r="A16" s="219"/>
      <c r="B16" s="222"/>
      <c r="C16" s="3" t="s">
        <v>62</v>
      </c>
      <c r="D16" s="6">
        <v>0</v>
      </c>
      <c r="E16" s="6">
        <v>0</v>
      </c>
      <c r="F16" s="6">
        <v>0</v>
      </c>
      <c r="G16" s="6">
        <v>0</v>
      </c>
      <c r="H16" s="6">
        <v>0</v>
      </c>
      <c r="I16" s="6">
        <v>0</v>
      </c>
      <c r="J16" s="8">
        <v>0</v>
      </c>
      <c r="K16" s="30">
        <f t="shared" si="3"/>
        <v>0</v>
      </c>
    </row>
    <row r="17" spans="1:11" ht="38.25" thickBot="1" x14ac:dyDescent="0.3">
      <c r="A17" s="219"/>
      <c r="B17" s="222"/>
      <c r="C17" s="3" t="s">
        <v>63</v>
      </c>
      <c r="D17" s="6">
        <v>0</v>
      </c>
      <c r="E17" s="6">
        <v>0</v>
      </c>
      <c r="F17" s="6">
        <v>0</v>
      </c>
      <c r="G17" s="6">
        <v>0</v>
      </c>
      <c r="H17" s="6">
        <v>0</v>
      </c>
      <c r="I17" s="6">
        <v>0</v>
      </c>
      <c r="J17" s="8">
        <v>0</v>
      </c>
      <c r="K17" s="30">
        <f t="shared" si="3"/>
        <v>0</v>
      </c>
    </row>
    <row r="18" spans="1:11" ht="75.75" thickBot="1" x14ac:dyDescent="0.3">
      <c r="A18" s="219"/>
      <c r="B18" s="222"/>
      <c r="C18" s="3" t="s">
        <v>64</v>
      </c>
      <c r="D18" s="6">
        <f>59941.2</f>
        <v>59941.2</v>
      </c>
      <c r="E18" s="6">
        <v>51277.599999999999</v>
      </c>
      <c r="F18" s="6">
        <v>62115.9</v>
      </c>
      <c r="G18" s="6">
        <v>70111.199999999997</v>
      </c>
      <c r="H18" s="6">
        <v>70111.199999999997</v>
      </c>
      <c r="I18" s="6">
        <v>70111.199999999997</v>
      </c>
      <c r="J18" s="8">
        <v>70111.199999999997</v>
      </c>
      <c r="K18" s="30">
        <f t="shared" si="3"/>
        <v>453779.5</v>
      </c>
    </row>
    <row r="19" spans="1:11" ht="38.25" thickBot="1" x14ac:dyDescent="0.3">
      <c r="A19" s="220"/>
      <c r="B19" s="223"/>
      <c r="C19" s="3" t="s">
        <v>65</v>
      </c>
      <c r="D19" s="6">
        <v>0</v>
      </c>
      <c r="E19" s="6">
        <v>0</v>
      </c>
      <c r="F19" s="6">
        <v>0</v>
      </c>
      <c r="G19" s="6">
        <v>0</v>
      </c>
      <c r="H19" s="6">
        <v>0</v>
      </c>
      <c r="I19" s="6">
        <v>0</v>
      </c>
      <c r="J19" s="8">
        <v>0</v>
      </c>
      <c r="K19" s="30">
        <f t="shared" si="3"/>
        <v>0</v>
      </c>
    </row>
    <row r="20" spans="1:11" ht="19.5" thickBot="1" x14ac:dyDescent="0.3">
      <c r="A20" s="215" t="s">
        <v>69</v>
      </c>
      <c r="B20" s="215" t="s">
        <v>70</v>
      </c>
      <c r="C20" s="3" t="s">
        <v>68</v>
      </c>
      <c r="D20" s="1">
        <f t="shared" ref="D20:J20" si="4">SUM(D21:D26)</f>
        <v>27832</v>
      </c>
      <c r="E20" s="1">
        <f t="shared" si="4"/>
        <v>19669.3</v>
      </c>
      <c r="F20" s="1">
        <f t="shared" si="4"/>
        <v>23111.3</v>
      </c>
      <c r="G20" s="1">
        <f t="shared" si="4"/>
        <v>26411.3</v>
      </c>
      <c r="H20" s="1">
        <f t="shared" si="4"/>
        <v>26461.3</v>
      </c>
      <c r="I20" s="1">
        <f t="shared" si="4"/>
        <v>26411.3</v>
      </c>
      <c r="J20" s="1">
        <f t="shared" si="4"/>
        <v>26411.3</v>
      </c>
      <c r="K20" s="30">
        <f t="shared" si="3"/>
        <v>176307.8</v>
      </c>
    </row>
    <row r="21" spans="1:11" ht="18" customHeight="1" x14ac:dyDescent="0.25">
      <c r="A21" s="216"/>
      <c r="B21" s="216"/>
      <c r="C21" s="228" t="s">
        <v>91</v>
      </c>
      <c r="D21" s="224">
        <v>0</v>
      </c>
      <c r="E21" s="224">
        <v>0</v>
      </c>
      <c r="F21" s="224">
        <v>0</v>
      </c>
      <c r="G21" s="224">
        <v>0</v>
      </c>
      <c r="H21" s="224">
        <v>0</v>
      </c>
      <c r="I21" s="224">
        <v>0</v>
      </c>
      <c r="J21" s="224">
        <v>0</v>
      </c>
      <c r="K21" s="30">
        <f t="shared" si="3"/>
        <v>0</v>
      </c>
    </row>
    <row r="22" spans="1:11" ht="15.75" thickBot="1" x14ac:dyDescent="0.3">
      <c r="A22" s="216"/>
      <c r="B22" s="216"/>
      <c r="C22" s="229"/>
      <c r="D22" s="225"/>
      <c r="E22" s="225"/>
      <c r="F22" s="225"/>
      <c r="G22" s="225"/>
      <c r="H22" s="225"/>
      <c r="I22" s="225"/>
      <c r="J22" s="225"/>
      <c r="K22" s="30">
        <f t="shared" si="3"/>
        <v>0</v>
      </c>
    </row>
    <row r="23" spans="1:11" ht="38.25" thickBot="1" x14ac:dyDescent="0.3">
      <c r="A23" s="216"/>
      <c r="B23" s="216"/>
      <c r="C23" s="3" t="s">
        <v>62</v>
      </c>
      <c r="D23" s="6">
        <v>0</v>
      </c>
      <c r="E23" s="6">
        <v>0</v>
      </c>
      <c r="F23" s="6">
        <v>0</v>
      </c>
      <c r="G23" s="6">
        <v>0</v>
      </c>
      <c r="H23" s="6">
        <v>0</v>
      </c>
      <c r="I23" s="6">
        <v>0</v>
      </c>
      <c r="J23" s="8">
        <v>0</v>
      </c>
      <c r="K23" s="30">
        <f t="shared" si="3"/>
        <v>0</v>
      </c>
    </row>
    <row r="24" spans="1:11" ht="38.25" thickBot="1" x14ac:dyDescent="0.3">
      <c r="A24" s="216"/>
      <c r="B24" s="216"/>
      <c r="C24" s="3" t="s">
        <v>63</v>
      </c>
      <c r="D24" s="6">
        <v>0</v>
      </c>
      <c r="E24" s="6">
        <v>0</v>
      </c>
      <c r="F24" s="6">
        <v>0</v>
      </c>
      <c r="G24" s="6">
        <v>0</v>
      </c>
      <c r="H24" s="6">
        <v>0</v>
      </c>
      <c r="I24" s="6">
        <v>0</v>
      </c>
      <c r="J24" s="8">
        <v>0</v>
      </c>
      <c r="K24" s="30">
        <f t="shared" si="3"/>
        <v>0</v>
      </c>
    </row>
    <row r="25" spans="1:11" ht="75.75" thickBot="1" x14ac:dyDescent="0.3">
      <c r="A25" s="216"/>
      <c r="B25" s="216"/>
      <c r="C25" s="3" t="s">
        <v>64</v>
      </c>
      <c r="D25" s="1">
        <f>16000+200+985+10500+147</f>
        <v>27832</v>
      </c>
      <c r="E25" s="1">
        <v>19669.3</v>
      </c>
      <c r="F25" s="1">
        <v>23111.3</v>
      </c>
      <c r="G25" s="1">
        <v>26411.3</v>
      </c>
      <c r="H25" s="1">
        <v>26461.3</v>
      </c>
      <c r="I25" s="1">
        <v>26411.3</v>
      </c>
      <c r="J25" s="31">
        <v>26411.3</v>
      </c>
      <c r="K25" s="30">
        <f t="shared" si="3"/>
        <v>176307.8</v>
      </c>
    </row>
    <row r="26" spans="1:11" ht="38.25" thickBot="1" x14ac:dyDescent="0.3">
      <c r="A26" s="217"/>
      <c r="B26" s="217"/>
      <c r="C26" s="3" t="s">
        <v>65</v>
      </c>
      <c r="D26" s="6">
        <v>0</v>
      </c>
      <c r="E26" s="6">
        <v>0</v>
      </c>
      <c r="F26" s="6">
        <v>0</v>
      </c>
      <c r="G26" s="6">
        <v>0</v>
      </c>
      <c r="H26" s="6">
        <v>0</v>
      </c>
      <c r="I26" s="6">
        <v>0</v>
      </c>
      <c r="J26" s="8">
        <v>0</v>
      </c>
      <c r="K26" s="30">
        <f t="shared" si="3"/>
        <v>0</v>
      </c>
    </row>
  </sheetData>
  <mergeCells count="32">
    <mergeCell ref="A1:A4"/>
    <mergeCell ref="D1:J3"/>
    <mergeCell ref="A6:A12"/>
    <mergeCell ref="B6:B12"/>
    <mergeCell ref="D7:D8"/>
    <mergeCell ref="J7:J8"/>
    <mergeCell ref="E7:E8"/>
    <mergeCell ref="F7:F8"/>
    <mergeCell ref="G7:G8"/>
    <mergeCell ref="H7:H8"/>
    <mergeCell ref="I7:I8"/>
    <mergeCell ref="J21:J22"/>
    <mergeCell ref="D14:D15"/>
    <mergeCell ref="E14:E15"/>
    <mergeCell ref="C7:C8"/>
    <mergeCell ref="C14:C15"/>
    <mergeCell ref="C21:C22"/>
    <mergeCell ref="H21:H22"/>
    <mergeCell ref="D21:D22"/>
    <mergeCell ref="E21:E22"/>
    <mergeCell ref="F21:F22"/>
    <mergeCell ref="G21:G22"/>
    <mergeCell ref="F14:F15"/>
    <mergeCell ref="G14:G15"/>
    <mergeCell ref="H14:H15"/>
    <mergeCell ref="I14:I15"/>
    <mergeCell ref="J14:J15"/>
    <mergeCell ref="A20:A26"/>
    <mergeCell ref="B20:B26"/>
    <mergeCell ref="A13:A19"/>
    <mergeCell ref="B13:B19"/>
    <mergeCell ref="I21:I22"/>
  </mergeCells>
  <phoneticPr fontId="13" type="noConversion"/>
  <pageMargins left="0" right="0"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43" zoomScaleNormal="100" workbookViewId="0">
      <selection activeCell="H52" sqref="H52"/>
    </sheetView>
  </sheetViews>
  <sheetFormatPr defaultRowHeight="15" x14ac:dyDescent="0.25"/>
  <cols>
    <col min="2" max="2" width="16.5703125" customWidth="1"/>
    <col min="3" max="3" width="22.140625" customWidth="1"/>
    <col min="4" max="4" width="18.5703125" customWidth="1"/>
    <col min="5" max="5" width="26.7109375" customWidth="1"/>
    <col min="6" max="6" width="12.140625" customWidth="1"/>
    <col min="10" max="10" width="10.5703125" customWidth="1"/>
  </cols>
  <sheetData>
    <row r="1" spans="1:10" ht="111.6" customHeight="1" thickBot="1" x14ac:dyDescent="0.3">
      <c r="A1" s="244" t="s">
        <v>92</v>
      </c>
      <c r="B1" s="244" t="s">
        <v>93</v>
      </c>
      <c r="C1" s="244" t="s">
        <v>94</v>
      </c>
      <c r="D1" s="244" t="s">
        <v>95</v>
      </c>
      <c r="E1" s="244" t="s">
        <v>96</v>
      </c>
      <c r="F1" s="244" t="s">
        <v>97</v>
      </c>
      <c r="G1" s="241" t="s">
        <v>98</v>
      </c>
      <c r="H1" s="242"/>
      <c r="I1" s="242"/>
      <c r="J1" s="243"/>
    </row>
    <row r="2" spans="1:10" ht="15.75" thickBot="1" x14ac:dyDescent="0.3">
      <c r="A2" s="246"/>
      <c r="B2" s="246"/>
      <c r="C2" s="246"/>
      <c r="D2" s="246"/>
      <c r="E2" s="246"/>
      <c r="F2" s="246"/>
      <c r="G2" s="32">
        <v>2014</v>
      </c>
      <c r="H2" s="32">
        <v>2015</v>
      </c>
      <c r="I2" s="32">
        <v>2016</v>
      </c>
      <c r="J2" s="33" t="s">
        <v>99</v>
      </c>
    </row>
    <row r="3" spans="1:10" ht="15.75" thickBot="1" x14ac:dyDescent="0.3">
      <c r="A3" s="32">
        <v>1</v>
      </c>
      <c r="B3" s="32">
        <v>2</v>
      </c>
      <c r="C3" s="32">
        <v>3</v>
      </c>
      <c r="D3" s="32">
        <v>4</v>
      </c>
      <c r="E3" s="32">
        <v>5</v>
      </c>
      <c r="F3" s="32">
        <v>6</v>
      </c>
      <c r="G3" s="32">
        <v>7</v>
      </c>
      <c r="H3" s="32">
        <v>8</v>
      </c>
      <c r="I3" s="32">
        <v>9</v>
      </c>
      <c r="J3" s="33">
        <v>10</v>
      </c>
    </row>
    <row r="4" spans="1:10" ht="15.75" thickBot="1" x14ac:dyDescent="0.3">
      <c r="A4" s="241" t="s">
        <v>100</v>
      </c>
      <c r="B4" s="242"/>
      <c r="C4" s="242"/>
      <c r="D4" s="242"/>
      <c r="E4" s="242"/>
      <c r="F4" s="242"/>
      <c r="G4" s="242"/>
      <c r="H4" s="242"/>
      <c r="I4" s="242"/>
      <c r="J4" s="243"/>
    </row>
    <row r="5" spans="1:10" ht="15.75" thickBot="1" x14ac:dyDescent="0.3">
      <c r="A5" s="244">
        <v>1</v>
      </c>
      <c r="B5" s="244" t="s">
        <v>19</v>
      </c>
      <c r="C5" s="244" t="s">
        <v>101</v>
      </c>
      <c r="D5" s="244"/>
      <c r="E5" s="244"/>
      <c r="F5" s="34" t="s">
        <v>102</v>
      </c>
      <c r="G5" s="35">
        <f>SUM(G6:G9)</f>
        <v>8509</v>
      </c>
      <c r="H5" s="35">
        <f>SUM(H6:H9)</f>
        <v>0</v>
      </c>
      <c r="I5" s="35">
        <f>SUM(I6:I9)</f>
        <v>0</v>
      </c>
      <c r="J5" s="35">
        <f>SUM(J6:J9)</f>
        <v>0</v>
      </c>
    </row>
    <row r="6" spans="1:10" ht="26.25" thickBot="1" x14ac:dyDescent="0.3">
      <c r="A6" s="245"/>
      <c r="B6" s="245"/>
      <c r="C6" s="245"/>
      <c r="D6" s="245"/>
      <c r="E6" s="245"/>
      <c r="F6" s="34" t="s">
        <v>103</v>
      </c>
      <c r="G6" s="35">
        <v>0</v>
      </c>
      <c r="H6" s="35">
        <v>0</v>
      </c>
      <c r="I6" s="35">
        <v>0</v>
      </c>
      <c r="J6" s="36">
        <v>0</v>
      </c>
    </row>
    <row r="7" spans="1:10" ht="26.25" thickBot="1" x14ac:dyDescent="0.3">
      <c r="A7" s="245"/>
      <c r="B7" s="245"/>
      <c r="C7" s="245"/>
      <c r="D7" s="245"/>
      <c r="E7" s="245"/>
      <c r="F7" s="34" t="s">
        <v>104</v>
      </c>
      <c r="G7" s="35">
        <v>0</v>
      </c>
      <c r="H7" s="35">
        <v>0</v>
      </c>
      <c r="I7" s="35">
        <v>0</v>
      </c>
      <c r="J7" s="36">
        <v>0</v>
      </c>
    </row>
    <row r="8" spans="1:10" ht="26.25" thickBot="1" x14ac:dyDescent="0.3">
      <c r="A8" s="245"/>
      <c r="B8" s="245"/>
      <c r="C8" s="245"/>
      <c r="D8" s="245"/>
      <c r="E8" s="245"/>
      <c r="F8" s="34" t="s">
        <v>105</v>
      </c>
      <c r="G8" s="35">
        <v>8509</v>
      </c>
      <c r="H8" s="35">
        <v>0</v>
      </c>
      <c r="I8" s="35">
        <v>0</v>
      </c>
      <c r="J8" s="36">
        <v>0</v>
      </c>
    </row>
    <row r="9" spans="1:10" ht="26.25" thickBot="1" x14ac:dyDescent="0.3">
      <c r="A9" s="246"/>
      <c r="B9" s="246"/>
      <c r="C9" s="246"/>
      <c r="D9" s="246"/>
      <c r="E9" s="246"/>
      <c r="F9" s="34" t="s">
        <v>106</v>
      </c>
      <c r="G9" s="35">
        <v>0</v>
      </c>
      <c r="H9" s="35">
        <v>0</v>
      </c>
      <c r="I9" s="35">
        <v>0</v>
      </c>
      <c r="J9" s="36">
        <v>0</v>
      </c>
    </row>
    <row r="10" spans="1:10" ht="15.75" thickBot="1" x14ac:dyDescent="0.3">
      <c r="A10" s="244">
        <v>2</v>
      </c>
      <c r="B10" s="244" t="s">
        <v>19</v>
      </c>
      <c r="C10" s="244" t="s">
        <v>107</v>
      </c>
      <c r="D10" s="244"/>
      <c r="E10" s="244"/>
      <c r="F10" s="34" t="s">
        <v>102</v>
      </c>
      <c r="G10" s="35">
        <f>SUM(G11:G14)</f>
        <v>0</v>
      </c>
      <c r="H10" s="35">
        <f>SUM(H11:H14)</f>
        <v>6769.6</v>
      </c>
      <c r="I10" s="35">
        <f>SUM(I11:I14)</f>
        <v>0</v>
      </c>
      <c r="J10" s="35">
        <f>SUM(J11:J14)</f>
        <v>6769.6</v>
      </c>
    </row>
    <row r="11" spans="1:10" ht="26.25" thickBot="1" x14ac:dyDescent="0.3">
      <c r="A11" s="245"/>
      <c r="B11" s="245"/>
      <c r="C11" s="245"/>
      <c r="D11" s="245"/>
      <c r="E11" s="245"/>
      <c r="F11" s="34" t="s">
        <v>103</v>
      </c>
      <c r="G11" s="35">
        <v>0</v>
      </c>
      <c r="H11" s="35">
        <v>0</v>
      </c>
      <c r="I11" s="35">
        <v>0</v>
      </c>
      <c r="J11" s="36">
        <v>0</v>
      </c>
    </row>
    <row r="12" spans="1:10" ht="26.25" thickBot="1" x14ac:dyDescent="0.3">
      <c r="A12" s="245"/>
      <c r="B12" s="245"/>
      <c r="C12" s="245"/>
      <c r="D12" s="245"/>
      <c r="E12" s="245"/>
      <c r="F12" s="34" t="s">
        <v>104</v>
      </c>
      <c r="G12" s="35">
        <v>0</v>
      </c>
      <c r="H12" s="35">
        <v>0</v>
      </c>
      <c r="I12" s="35">
        <v>0</v>
      </c>
      <c r="J12" s="36">
        <v>0</v>
      </c>
    </row>
    <row r="13" spans="1:10" ht="26.25" thickBot="1" x14ac:dyDescent="0.3">
      <c r="A13" s="245"/>
      <c r="B13" s="245"/>
      <c r="C13" s="245"/>
      <c r="D13" s="245"/>
      <c r="E13" s="245"/>
      <c r="F13" s="34" t="s">
        <v>105</v>
      </c>
      <c r="G13" s="35">
        <v>0</v>
      </c>
      <c r="H13" s="35">
        <v>6769.6</v>
      </c>
      <c r="I13" s="35">
        <v>0</v>
      </c>
      <c r="J13" s="36">
        <v>6769.6</v>
      </c>
    </row>
    <row r="14" spans="1:10" ht="26.25" thickBot="1" x14ac:dyDescent="0.3">
      <c r="A14" s="246"/>
      <c r="B14" s="246"/>
      <c r="C14" s="246"/>
      <c r="D14" s="246"/>
      <c r="E14" s="246"/>
      <c r="F14" s="34" t="s">
        <v>106</v>
      </c>
      <c r="G14" s="35">
        <v>0</v>
      </c>
      <c r="H14" s="35">
        <v>0</v>
      </c>
      <c r="I14" s="35">
        <v>0</v>
      </c>
      <c r="J14" s="36">
        <v>0</v>
      </c>
    </row>
    <row r="15" spans="1:10" ht="15.75" thickBot="1" x14ac:dyDescent="0.3">
      <c r="A15" s="244">
        <v>3</v>
      </c>
      <c r="B15" s="244" t="s">
        <v>19</v>
      </c>
      <c r="C15" s="244" t="s">
        <v>108</v>
      </c>
      <c r="D15" s="244"/>
      <c r="E15" s="244"/>
      <c r="F15" s="34" t="s">
        <v>102</v>
      </c>
      <c r="G15" s="35">
        <f>SUM(G16:G19)</f>
        <v>0</v>
      </c>
      <c r="H15" s="35">
        <f>SUM(H16:H19)</f>
        <v>0</v>
      </c>
      <c r="I15" s="35">
        <f>SUM(I16:I19)</f>
        <v>3182</v>
      </c>
      <c r="J15" s="35">
        <f>SUM(J16:J19)</f>
        <v>3182</v>
      </c>
    </row>
    <row r="16" spans="1:10" ht="26.25" thickBot="1" x14ac:dyDescent="0.3">
      <c r="A16" s="245"/>
      <c r="B16" s="245"/>
      <c r="C16" s="245"/>
      <c r="D16" s="245"/>
      <c r="E16" s="245"/>
      <c r="F16" s="34" t="s">
        <v>103</v>
      </c>
      <c r="G16" s="35">
        <v>0</v>
      </c>
      <c r="H16" s="35">
        <v>0</v>
      </c>
      <c r="I16" s="35">
        <v>0</v>
      </c>
      <c r="J16" s="36">
        <v>0</v>
      </c>
    </row>
    <row r="17" spans="1:10" ht="26.25" thickBot="1" x14ac:dyDescent="0.3">
      <c r="A17" s="245"/>
      <c r="B17" s="245"/>
      <c r="C17" s="245"/>
      <c r="D17" s="245"/>
      <c r="E17" s="245"/>
      <c r="F17" s="34" t="s">
        <v>104</v>
      </c>
      <c r="G17" s="35">
        <v>0</v>
      </c>
      <c r="H17" s="35">
        <v>0</v>
      </c>
      <c r="I17" s="35">
        <v>0</v>
      </c>
      <c r="J17" s="36">
        <v>0</v>
      </c>
    </row>
    <row r="18" spans="1:10" ht="26.25" thickBot="1" x14ac:dyDescent="0.3">
      <c r="A18" s="245"/>
      <c r="B18" s="245"/>
      <c r="C18" s="245"/>
      <c r="D18" s="245"/>
      <c r="E18" s="245"/>
      <c r="F18" s="34" t="s">
        <v>105</v>
      </c>
      <c r="G18" s="35">
        <v>0</v>
      </c>
      <c r="H18" s="35">
        <v>0</v>
      </c>
      <c r="I18" s="35">
        <v>3182</v>
      </c>
      <c r="J18" s="36">
        <v>3182</v>
      </c>
    </row>
    <row r="19" spans="1:10" ht="26.25" thickBot="1" x14ac:dyDescent="0.3">
      <c r="A19" s="246"/>
      <c r="B19" s="246"/>
      <c r="C19" s="246"/>
      <c r="D19" s="246"/>
      <c r="E19" s="246"/>
      <c r="F19" s="34" t="s">
        <v>106</v>
      </c>
      <c r="G19" s="35">
        <v>0</v>
      </c>
      <c r="H19" s="35">
        <v>0</v>
      </c>
      <c r="I19" s="35">
        <v>0</v>
      </c>
      <c r="J19" s="36">
        <v>0</v>
      </c>
    </row>
    <row r="20" spans="1:10" ht="15.75" thickBot="1" x14ac:dyDescent="0.3">
      <c r="A20" s="244">
        <v>4</v>
      </c>
      <c r="B20" s="244" t="s">
        <v>109</v>
      </c>
      <c r="C20" s="244" t="s">
        <v>110</v>
      </c>
      <c r="D20" s="244"/>
      <c r="E20" s="244"/>
      <c r="F20" s="34" t="s">
        <v>102</v>
      </c>
      <c r="G20" s="35">
        <f>SUM(G21:G24)</f>
        <v>7927</v>
      </c>
      <c r="H20" s="35">
        <f>SUM(H21:H24)</f>
        <v>0</v>
      </c>
      <c r="I20" s="35">
        <f>SUM(I21:I24)</f>
        <v>0</v>
      </c>
      <c r="J20" s="35">
        <f>SUM(J21:J24)</f>
        <v>7927</v>
      </c>
    </row>
    <row r="21" spans="1:10" ht="26.25" thickBot="1" x14ac:dyDescent="0.3">
      <c r="A21" s="245"/>
      <c r="B21" s="245"/>
      <c r="C21" s="245"/>
      <c r="D21" s="245"/>
      <c r="E21" s="245"/>
      <c r="F21" s="34" t="s">
        <v>103</v>
      </c>
      <c r="G21" s="35">
        <v>0</v>
      </c>
      <c r="H21" s="35">
        <v>0</v>
      </c>
      <c r="I21" s="35">
        <v>0</v>
      </c>
      <c r="J21" s="36">
        <v>0</v>
      </c>
    </row>
    <row r="22" spans="1:10" ht="26.25" thickBot="1" x14ac:dyDescent="0.3">
      <c r="A22" s="245"/>
      <c r="B22" s="245"/>
      <c r="C22" s="245"/>
      <c r="D22" s="245"/>
      <c r="E22" s="245"/>
      <c r="F22" s="34" t="s">
        <v>104</v>
      </c>
      <c r="G22" s="35">
        <v>0</v>
      </c>
      <c r="H22" s="35">
        <v>0</v>
      </c>
      <c r="I22" s="35">
        <v>0</v>
      </c>
      <c r="J22" s="36">
        <v>0</v>
      </c>
    </row>
    <row r="23" spans="1:10" ht="26.25" thickBot="1" x14ac:dyDescent="0.3">
      <c r="A23" s="245"/>
      <c r="B23" s="245"/>
      <c r="C23" s="245"/>
      <c r="D23" s="245"/>
      <c r="E23" s="245"/>
      <c r="F23" s="34" t="s">
        <v>105</v>
      </c>
      <c r="G23" s="35">
        <v>7927</v>
      </c>
      <c r="H23" s="35">
        <v>0</v>
      </c>
      <c r="I23" s="35">
        <v>0</v>
      </c>
      <c r="J23" s="36">
        <v>7927</v>
      </c>
    </row>
    <row r="24" spans="1:10" ht="26.25" thickBot="1" x14ac:dyDescent="0.3">
      <c r="A24" s="246"/>
      <c r="B24" s="246"/>
      <c r="C24" s="246"/>
      <c r="D24" s="246"/>
      <c r="E24" s="246"/>
      <c r="F24" s="34" t="s">
        <v>106</v>
      </c>
      <c r="G24" s="35">
        <v>0</v>
      </c>
      <c r="H24" s="35">
        <v>0</v>
      </c>
      <c r="I24" s="35">
        <v>0</v>
      </c>
      <c r="J24" s="36">
        <v>0</v>
      </c>
    </row>
    <row r="25" spans="1:10" ht="15.75" thickBot="1" x14ac:dyDescent="0.3">
      <c r="A25" s="244">
        <v>5</v>
      </c>
      <c r="B25" s="244" t="s">
        <v>19</v>
      </c>
      <c r="C25" s="244" t="s">
        <v>111</v>
      </c>
      <c r="D25" s="244"/>
      <c r="E25" s="244"/>
      <c r="F25" s="34" t="s">
        <v>102</v>
      </c>
      <c r="G25" s="35">
        <f>SUM(G26:G29)</f>
        <v>0</v>
      </c>
      <c r="H25" s="35">
        <f>SUM(H26:H29)</f>
        <v>5133.6000000000004</v>
      </c>
      <c r="I25" s="35">
        <f>SUM(I26:I29)</f>
        <v>0</v>
      </c>
      <c r="J25" s="35">
        <f>SUM(J26:J29)</f>
        <v>5133.6000000000004</v>
      </c>
    </row>
    <row r="26" spans="1:10" ht="26.25" thickBot="1" x14ac:dyDescent="0.3">
      <c r="A26" s="245"/>
      <c r="B26" s="245"/>
      <c r="C26" s="245"/>
      <c r="D26" s="245"/>
      <c r="E26" s="245"/>
      <c r="F26" s="34" t="s">
        <v>103</v>
      </c>
      <c r="G26" s="35">
        <v>0</v>
      </c>
      <c r="H26" s="35">
        <v>0</v>
      </c>
      <c r="I26" s="35">
        <v>0</v>
      </c>
      <c r="J26" s="36">
        <v>0</v>
      </c>
    </row>
    <row r="27" spans="1:10" ht="26.25" thickBot="1" x14ac:dyDescent="0.3">
      <c r="A27" s="245"/>
      <c r="B27" s="245"/>
      <c r="C27" s="245"/>
      <c r="D27" s="245"/>
      <c r="E27" s="245"/>
      <c r="F27" s="34" t="s">
        <v>104</v>
      </c>
      <c r="G27" s="35">
        <v>0</v>
      </c>
      <c r="H27" s="35">
        <v>0</v>
      </c>
      <c r="I27" s="35">
        <v>0</v>
      </c>
      <c r="J27" s="36">
        <v>0</v>
      </c>
    </row>
    <row r="28" spans="1:10" ht="26.25" thickBot="1" x14ac:dyDescent="0.3">
      <c r="A28" s="245"/>
      <c r="B28" s="245"/>
      <c r="C28" s="245"/>
      <c r="D28" s="245"/>
      <c r="E28" s="245"/>
      <c r="F28" s="34" t="s">
        <v>105</v>
      </c>
      <c r="G28" s="35">
        <v>0</v>
      </c>
      <c r="H28" s="35">
        <v>5133.6000000000004</v>
      </c>
      <c r="I28" s="35">
        <v>0</v>
      </c>
      <c r="J28" s="36">
        <v>5133.6000000000004</v>
      </c>
    </row>
    <row r="29" spans="1:10" ht="26.25" thickBot="1" x14ac:dyDescent="0.3">
      <c r="A29" s="246"/>
      <c r="B29" s="246"/>
      <c r="C29" s="246"/>
      <c r="D29" s="246"/>
      <c r="E29" s="246"/>
      <c r="F29" s="34" t="s">
        <v>106</v>
      </c>
      <c r="G29" s="35">
        <v>0</v>
      </c>
      <c r="H29" s="35">
        <v>0</v>
      </c>
      <c r="I29" s="35">
        <v>0</v>
      </c>
      <c r="J29" s="36">
        <v>0</v>
      </c>
    </row>
    <row r="30" spans="1:10" ht="15.75" thickBot="1" x14ac:dyDescent="0.3">
      <c r="A30" s="244">
        <v>6</v>
      </c>
      <c r="B30" s="244" t="s">
        <v>109</v>
      </c>
      <c r="C30" s="244" t="s">
        <v>112</v>
      </c>
      <c r="D30" s="244"/>
      <c r="E30" s="244"/>
      <c r="F30" s="34" t="s">
        <v>102</v>
      </c>
      <c r="G30" s="35">
        <f>SUM(G31:G34)</f>
        <v>0</v>
      </c>
      <c r="H30" s="35">
        <f>SUM(H31:H34)</f>
        <v>0</v>
      </c>
      <c r="I30" s="35">
        <f>SUM(I31:I34)</f>
        <v>10000</v>
      </c>
      <c r="J30" s="35">
        <f>SUM(J31:J34)</f>
        <v>10000</v>
      </c>
    </row>
    <row r="31" spans="1:10" ht="26.25" thickBot="1" x14ac:dyDescent="0.3">
      <c r="A31" s="245"/>
      <c r="B31" s="245"/>
      <c r="C31" s="245"/>
      <c r="D31" s="245"/>
      <c r="E31" s="245"/>
      <c r="F31" s="34" t="s">
        <v>103</v>
      </c>
      <c r="G31" s="35">
        <v>0</v>
      </c>
      <c r="H31" s="35">
        <v>0</v>
      </c>
      <c r="I31" s="35">
        <v>0</v>
      </c>
      <c r="J31" s="36">
        <v>0</v>
      </c>
    </row>
    <row r="32" spans="1:10" ht="26.25" thickBot="1" x14ac:dyDescent="0.3">
      <c r="A32" s="245"/>
      <c r="B32" s="245"/>
      <c r="C32" s="245"/>
      <c r="D32" s="245"/>
      <c r="E32" s="245"/>
      <c r="F32" s="34" t="s">
        <v>104</v>
      </c>
      <c r="G32" s="35">
        <v>0</v>
      </c>
      <c r="H32" s="35">
        <v>0</v>
      </c>
      <c r="I32" s="35">
        <v>0</v>
      </c>
      <c r="J32" s="36">
        <v>0</v>
      </c>
    </row>
    <row r="33" spans="1:10" ht="26.25" thickBot="1" x14ac:dyDescent="0.3">
      <c r="A33" s="245"/>
      <c r="B33" s="245"/>
      <c r="C33" s="245"/>
      <c r="D33" s="245"/>
      <c r="E33" s="245"/>
      <c r="F33" s="34" t="s">
        <v>105</v>
      </c>
      <c r="G33" s="35">
        <v>0</v>
      </c>
      <c r="H33" s="35">
        <v>0</v>
      </c>
      <c r="I33" s="35">
        <v>10000</v>
      </c>
      <c r="J33" s="36">
        <v>10000</v>
      </c>
    </row>
    <row r="34" spans="1:10" ht="26.25" thickBot="1" x14ac:dyDescent="0.3">
      <c r="A34" s="246"/>
      <c r="B34" s="246"/>
      <c r="C34" s="246"/>
      <c r="D34" s="246"/>
      <c r="E34" s="246"/>
      <c r="F34" s="34" t="s">
        <v>106</v>
      </c>
      <c r="G34" s="35">
        <v>0</v>
      </c>
      <c r="H34" s="35">
        <v>0</v>
      </c>
      <c r="I34" s="35">
        <v>0</v>
      </c>
      <c r="J34" s="36">
        <v>0</v>
      </c>
    </row>
    <row r="35" spans="1:10" ht="15.75" thickBot="1" x14ac:dyDescent="0.3">
      <c r="A35" s="244">
        <v>7</v>
      </c>
      <c r="B35" s="244" t="s">
        <v>109</v>
      </c>
      <c r="C35" s="244" t="s">
        <v>113</v>
      </c>
      <c r="D35" s="244"/>
      <c r="E35" s="244"/>
      <c r="F35" s="34" t="s">
        <v>102</v>
      </c>
      <c r="G35" s="35">
        <f>SUM(G36:G39)</f>
        <v>950</v>
      </c>
      <c r="H35" s="35">
        <v>0</v>
      </c>
      <c r="I35" s="35">
        <v>0</v>
      </c>
      <c r="J35" s="36">
        <v>950</v>
      </c>
    </row>
    <row r="36" spans="1:10" ht="26.25" thickBot="1" x14ac:dyDescent="0.3">
      <c r="A36" s="245"/>
      <c r="B36" s="245"/>
      <c r="C36" s="245"/>
      <c r="D36" s="245"/>
      <c r="E36" s="245"/>
      <c r="F36" s="34" t="s">
        <v>103</v>
      </c>
      <c r="G36" s="35">
        <v>0</v>
      </c>
      <c r="H36" s="35">
        <v>0</v>
      </c>
      <c r="I36" s="35">
        <v>0</v>
      </c>
      <c r="J36" s="36">
        <v>0</v>
      </c>
    </row>
    <row r="37" spans="1:10" ht="26.25" thickBot="1" x14ac:dyDescent="0.3">
      <c r="A37" s="245"/>
      <c r="B37" s="245"/>
      <c r="C37" s="245"/>
      <c r="D37" s="245"/>
      <c r="E37" s="245"/>
      <c r="F37" s="34" t="s">
        <v>104</v>
      </c>
      <c r="G37" s="35">
        <v>0</v>
      </c>
      <c r="H37" s="35">
        <v>0</v>
      </c>
      <c r="I37" s="35">
        <v>0</v>
      </c>
      <c r="J37" s="36">
        <v>0</v>
      </c>
    </row>
    <row r="38" spans="1:10" ht="26.25" thickBot="1" x14ac:dyDescent="0.3">
      <c r="A38" s="245"/>
      <c r="B38" s="245"/>
      <c r="C38" s="245"/>
      <c r="D38" s="245"/>
      <c r="E38" s="245"/>
      <c r="F38" s="34" t="s">
        <v>105</v>
      </c>
      <c r="G38" s="35">
        <v>950</v>
      </c>
      <c r="H38" s="35">
        <v>0</v>
      </c>
      <c r="I38" s="35">
        <v>0</v>
      </c>
      <c r="J38" s="36">
        <v>950</v>
      </c>
    </row>
    <row r="39" spans="1:10" ht="26.25" thickBot="1" x14ac:dyDescent="0.3">
      <c r="A39" s="246"/>
      <c r="B39" s="246"/>
      <c r="C39" s="246"/>
      <c r="D39" s="246"/>
      <c r="E39" s="246"/>
      <c r="F39" s="34" t="s">
        <v>106</v>
      </c>
      <c r="G39" s="35">
        <v>0</v>
      </c>
      <c r="H39" s="35">
        <v>0</v>
      </c>
      <c r="I39" s="35">
        <v>0</v>
      </c>
      <c r="J39" s="36">
        <v>0</v>
      </c>
    </row>
    <row r="40" spans="1:10" ht="15.75" thickBot="1" x14ac:dyDescent="0.3">
      <c r="A40" s="244">
        <v>8</v>
      </c>
      <c r="B40" s="244" t="s">
        <v>109</v>
      </c>
      <c r="C40" s="244" t="s">
        <v>114</v>
      </c>
      <c r="D40" s="244"/>
      <c r="E40" s="244"/>
      <c r="F40" s="34" t="s">
        <v>102</v>
      </c>
      <c r="G40" s="35">
        <f>SUM(G41:G44)</f>
        <v>824</v>
      </c>
      <c r="H40" s="35">
        <f>SUM(H41:H44)</f>
        <v>0</v>
      </c>
      <c r="I40" s="35">
        <f>SUM(I41:I44)</f>
        <v>0</v>
      </c>
      <c r="J40" s="35">
        <f>SUM(J41:J44)</f>
        <v>824</v>
      </c>
    </row>
    <row r="41" spans="1:10" ht="26.25" thickBot="1" x14ac:dyDescent="0.3">
      <c r="A41" s="245"/>
      <c r="B41" s="245"/>
      <c r="C41" s="245"/>
      <c r="D41" s="245"/>
      <c r="E41" s="245"/>
      <c r="F41" s="34" t="s">
        <v>103</v>
      </c>
      <c r="G41" s="35">
        <v>0</v>
      </c>
      <c r="H41" s="35">
        <v>0</v>
      </c>
      <c r="I41" s="35">
        <v>0</v>
      </c>
      <c r="J41" s="36">
        <v>0</v>
      </c>
    </row>
    <row r="42" spans="1:10" ht="26.25" thickBot="1" x14ac:dyDescent="0.3">
      <c r="A42" s="245"/>
      <c r="B42" s="245"/>
      <c r="C42" s="245"/>
      <c r="D42" s="245"/>
      <c r="E42" s="245"/>
      <c r="F42" s="34" t="s">
        <v>104</v>
      </c>
      <c r="G42" s="35">
        <v>0</v>
      </c>
      <c r="H42" s="35">
        <v>0</v>
      </c>
      <c r="I42" s="35">
        <v>0</v>
      </c>
      <c r="J42" s="36">
        <v>0</v>
      </c>
    </row>
    <row r="43" spans="1:10" ht="26.25" thickBot="1" x14ac:dyDescent="0.3">
      <c r="A43" s="245"/>
      <c r="B43" s="245"/>
      <c r="C43" s="245"/>
      <c r="D43" s="245"/>
      <c r="E43" s="245"/>
      <c r="F43" s="34" t="s">
        <v>105</v>
      </c>
      <c r="G43" s="35">
        <v>824</v>
      </c>
      <c r="H43" s="35">
        <v>0</v>
      </c>
      <c r="I43" s="35">
        <v>0</v>
      </c>
      <c r="J43" s="36">
        <v>824</v>
      </c>
    </row>
    <row r="44" spans="1:10" ht="26.25" thickBot="1" x14ac:dyDescent="0.3">
      <c r="A44" s="246"/>
      <c r="B44" s="246"/>
      <c r="C44" s="246"/>
      <c r="D44" s="246"/>
      <c r="E44" s="246"/>
      <c r="F44" s="34" t="s">
        <v>106</v>
      </c>
      <c r="G44" s="35">
        <v>0</v>
      </c>
      <c r="H44" s="35">
        <v>0</v>
      </c>
      <c r="I44" s="35">
        <v>0</v>
      </c>
      <c r="J44" s="36">
        <v>0</v>
      </c>
    </row>
    <row r="45" spans="1:10" ht="15.75" thickBot="1" x14ac:dyDescent="0.3">
      <c r="A45" s="244">
        <v>9</v>
      </c>
      <c r="B45" s="244" t="s">
        <v>19</v>
      </c>
      <c r="C45" s="244" t="s">
        <v>115</v>
      </c>
      <c r="D45" s="244"/>
      <c r="E45" s="244"/>
      <c r="F45" s="34" t="s">
        <v>102</v>
      </c>
      <c r="G45" s="35">
        <f>SUM(G46:G49)</f>
        <v>1479.3</v>
      </c>
      <c r="H45" s="35">
        <f>SUM(H46:H49)</f>
        <v>0</v>
      </c>
      <c r="I45" s="35">
        <f>SUM(I46:I49)</f>
        <v>0</v>
      </c>
      <c r="J45" s="35">
        <f>SUM(J46:J49)</f>
        <v>1479.3</v>
      </c>
    </row>
    <row r="46" spans="1:10" ht="26.25" thickBot="1" x14ac:dyDescent="0.3">
      <c r="A46" s="245"/>
      <c r="B46" s="245"/>
      <c r="C46" s="245"/>
      <c r="D46" s="245"/>
      <c r="E46" s="245"/>
      <c r="F46" s="34" t="s">
        <v>103</v>
      </c>
      <c r="G46" s="35">
        <v>0</v>
      </c>
      <c r="H46" s="35">
        <v>0</v>
      </c>
      <c r="I46" s="35">
        <v>0</v>
      </c>
      <c r="J46" s="36">
        <v>0</v>
      </c>
    </row>
    <row r="47" spans="1:10" ht="26.25" thickBot="1" x14ac:dyDescent="0.3">
      <c r="A47" s="245"/>
      <c r="B47" s="245"/>
      <c r="C47" s="245"/>
      <c r="D47" s="245"/>
      <c r="E47" s="245"/>
      <c r="F47" s="34" t="s">
        <v>104</v>
      </c>
      <c r="G47" s="35">
        <v>0</v>
      </c>
      <c r="H47" s="35">
        <v>0</v>
      </c>
      <c r="I47" s="35">
        <v>0</v>
      </c>
      <c r="J47" s="36">
        <v>0</v>
      </c>
    </row>
    <row r="48" spans="1:10" ht="26.25" thickBot="1" x14ac:dyDescent="0.3">
      <c r="A48" s="245"/>
      <c r="B48" s="245"/>
      <c r="C48" s="245"/>
      <c r="D48" s="245"/>
      <c r="E48" s="245"/>
      <c r="F48" s="34" t="s">
        <v>105</v>
      </c>
      <c r="G48" s="35">
        <v>1479.3</v>
      </c>
      <c r="H48" s="35">
        <v>0</v>
      </c>
      <c r="I48" s="35">
        <v>0</v>
      </c>
      <c r="J48" s="36">
        <v>1479.3</v>
      </c>
    </row>
    <row r="49" spans="1:10" ht="26.25" thickBot="1" x14ac:dyDescent="0.3">
      <c r="A49" s="246"/>
      <c r="B49" s="246"/>
      <c r="C49" s="246"/>
      <c r="D49" s="246"/>
      <c r="E49" s="246"/>
      <c r="F49" s="34" t="s">
        <v>106</v>
      </c>
      <c r="G49" s="35">
        <v>0</v>
      </c>
      <c r="H49" s="35">
        <v>0</v>
      </c>
      <c r="I49" s="35">
        <v>0</v>
      </c>
      <c r="J49" s="36">
        <v>0</v>
      </c>
    </row>
    <row r="50" spans="1:10" ht="15.75" thickBot="1" x14ac:dyDescent="0.3">
      <c r="A50" s="241" t="s">
        <v>116</v>
      </c>
      <c r="B50" s="242"/>
      <c r="C50" s="242"/>
      <c r="D50" s="242"/>
      <c r="E50" s="242"/>
      <c r="F50" s="242"/>
      <c r="G50" s="242"/>
      <c r="H50" s="242"/>
      <c r="I50" s="242"/>
      <c r="J50" s="243"/>
    </row>
    <row r="51" spans="1:10" ht="42" customHeight="1" thickBot="1" x14ac:dyDescent="0.3">
      <c r="A51" s="244">
        <v>10</v>
      </c>
      <c r="B51" s="244" t="s">
        <v>109</v>
      </c>
      <c r="C51" s="244" t="s">
        <v>117</v>
      </c>
      <c r="D51" s="244"/>
      <c r="E51" s="244"/>
      <c r="F51" s="34" t="s">
        <v>102</v>
      </c>
      <c r="G51" s="35">
        <f>SUM(G52:G55)</f>
        <v>10500</v>
      </c>
      <c r="H51" s="35">
        <f>SUM(H52:H55)</f>
        <v>0</v>
      </c>
      <c r="I51" s="35">
        <f>SUM(I52:I55)</f>
        <v>0</v>
      </c>
      <c r="J51" s="35">
        <f>SUM(J52:J55)</f>
        <v>10500</v>
      </c>
    </row>
    <row r="52" spans="1:10" ht="26.25" thickBot="1" x14ac:dyDescent="0.3">
      <c r="A52" s="245"/>
      <c r="B52" s="245"/>
      <c r="C52" s="245"/>
      <c r="D52" s="245"/>
      <c r="E52" s="245"/>
      <c r="F52" s="34" t="s">
        <v>103</v>
      </c>
      <c r="G52" s="35">
        <v>0</v>
      </c>
      <c r="H52" s="35">
        <v>0</v>
      </c>
      <c r="I52" s="35">
        <v>0</v>
      </c>
      <c r="J52" s="36">
        <v>0</v>
      </c>
    </row>
    <row r="53" spans="1:10" ht="26.25" thickBot="1" x14ac:dyDescent="0.3">
      <c r="A53" s="245"/>
      <c r="B53" s="245"/>
      <c r="C53" s="245"/>
      <c r="D53" s="245"/>
      <c r="E53" s="245"/>
      <c r="F53" s="34" t="s">
        <v>104</v>
      </c>
      <c r="G53" s="35">
        <v>0</v>
      </c>
      <c r="H53" s="35">
        <v>0</v>
      </c>
      <c r="I53" s="35">
        <v>0</v>
      </c>
      <c r="J53" s="36">
        <v>0</v>
      </c>
    </row>
    <row r="54" spans="1:10" ht="26.25" thickBot="1" x14ac:dyDescent="0.3">
      <c r="A54" s="245"/>
      <c r="B54" s="245"/>
      <c r="C54" s="245"/>
      <c r="D54" s="245"/>
      <c r="E54" s="245"/>
      <c r="F54" s="34" t="s">
        <v>105</v>
      </c>
      <c r="G54" s="35">
        <v>10500</v>
      </c>
      <c r="H54" s="35">
        <v>0</v>
      </c>
      <c r="I54" s="35">
        <v>0</v>
      </c>
      <c r="J54" s="36">
        <v>10500</v>
      </c>
    </row>
    <row r="55" spans="1:10" ht="49.9" customHeight="1" thickBot="1" x14ac:dyDescent="0.3">
      <c r="A55" s="246"/>
      <c r="B55" s="246"/>
      <c r="C55" s="246"/>
      <c r="D55" s="246"/>
      <c r="E55" s="246"/>
      <c r="F55" s="34" t="s">
        <v>106</v>
      </c>
      <c r="G55" s="35">
        <v>0</v>
      </c>
      <c r="H55" s="35">
        <v>0</v>
      </c>
      <c r="I55" s="35">
        <v>0</v>
      </c>
      <c r="J55" s="36">
        <v>0</v>
      </c>
    </row>
  </sheetData>
  <mergeCells count="59">
    <mergeCell ref="F1:F2"/>
    <mergeCell ref="G1:J1"/>
    <mergeCell ref="A4:J4"/>
    <mergeCell ref="A5:A9"/>
    <mergeCell ref="B5:B9"/>
    <mergeCell ref="C5:C9"/>
    <mergeCell ref="D5:D9"/>
    <mergeCell ref="E5:E9"/>
    <mergeCell ref="A1:A2"/>
    <mergeCell ref="B1:B2"/>
    <mergeCell ref="C1:C2"/>
    <mergeCell ref="D1:D2"/>
    <mergeCell ref="E1:E2"/>
    <mergeCell ref="E15:E19"/>
    <mergeCell ref="A10:A14"/>
    <mergeCell ref="B10:B14"/>
    <mergeCell ref="C10:C14"/>
    <mergeCell ref="D10:D14"/>
    <mergeCell ref="A15:A19"/>
    <mergeCell ref="B15:B19"/>
    <mergeCell ref="C15:C19"/>
    <mergeCell ref="D15:D19"/>
    <mergeCell ref="E10:E14"/>
    <mergeCell ref="E20:E24"/>
    <mergeCell ref="A25:A29"/>
    <mergeCell ref="B25:B29"/>
    <mergeCell ref="C25:C29"/>
    <mergeCell ref="D25:D29"/>
    <mergeCell ref="E25:E29"/>
    <mergeCell ref="A20:A24"/>
    <mergeCell ref="B20:B24"/>
    <mergeCell ref="C20:C24"/>
    <mergeCell ref="D20:D24"/>
    <mergeCell ref="E30:E34"/>
    <mergeCell ref="A35:A39"/>
    <mergeCell ref="B35:B39"/>
    <mergeCell ref="C35:C39"/>
    <mergeCell ref="D35:D39"/>
    <mergeCell ref="E35:E39"/>
    <mergeCell ref="A30:A34"/>
    <mergeCell ref="B30:B34"/>
    <mergeCell ref="C30:C34"/>
    <mergeCell ref="D30:D34"/>
    <mergeCell ref="E40:E44"/>
    <mergeCell ref="A45:A49"/>
    <mergeCell ref="B45:B49"/>
    <mergeCell ref="C45:C49"/>
    <mergeCell ref="D45:D49"/>
    <mergeCell ref="E45:E49"/>
    <mergeCell ref="A40:A44"/>
    <mergeCell ref="B40:B44"/>
    <mergeCell ref="C40:C44"/>
    <mergeCell ref="D40:D44"/>
    <mergeCell ref="A50:J50"/>
    <mergeCell ref="A51:A55"/>
    <mergeCell ref="B51:B55"/>
    <mergeCell ref="C51:C55"/>
    <mergeCell ref="D51:D55"/>
    <mergeCell ref="E51:E55"/>
  </mergeCells>
  <phoneticPr fontId="13" type="noConversion"/>
  <pageMargins left="0" right="0" top="0"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opLeftCell="A68" zoomScale="90" zoomScaleNormal="90" workbookViewId="0">
      <selection activeCell="C83" sqref="C83"/>
    </sheetView>
  </sheetViews>
  <sheetFormatPr defaultRowHeight="15" x14ac:dyDescent="0.25"/>
  <cols>
    <col min="1" max="1" width="4.7109375" customWidth="1"/>
    <col min="2" max="2" width="39.5703125" customWidth="1"/>
    <col min="3" max="3" width="34.28515625" customWidth="1"/>
    <col min="4" max="4" width="33.42578125" customWidth="1"/>
    <col min="5" max="5" width="15.7109375" customWidth="1"/>
    <col min="6" max="6" width="14.7109375" customWidth="1"/>
    <col min="7" max="7" width="9" bestFit="1" customWidth="1"/>
    <col min="8" max="8" width="11.7109375" customWidth="1"/>
    <col min="9" max="9" width="9.5703125" bestFit="1" customWidth="1"/>
    <col min="10" max="10" width="9" bestFit="1" customWidth="1"/>
  </cols>
  <sheetData>
    <row r="1" spans="1:10" ht="58.9" customHeight="1" thickBot="1" x14ac:dyDescent="0.3">
      <c r="A1" s="294" t="s">
        <v>118</v>
      </c>
      <c r="B1" s="294" t="s">
        <v>119</v>
      </c>
      <c r="C1" s="294" t="s">
        <v>120</v>
      </c>
      <c r="D1" s="294" t="s">
        <v>121</v>
      </c>
      <c r="E1" s="294" t="s">
        <v>122</v>
      </c>
      <c r="F1" s="298" t="s">
        <v>123</v>
      </c>
      <c r="G1" s="299"/>
      <c r="H1" s="299"/>
      <c r="I1" s="299"/>
      <c r="J1" s="300"/>
    </row>
    <row r="2" spans="1:10" ht="51.75" thickBot="1" x14ac:dyDescent="0.3">
      <c r="A2" s="295"/>
      <c r="B2" s="295"/>
      <c r="C2" s="295"/>
      <c r="D2" s="295"/>
      <c r="E2" s="295"/>
      <c r="F2" s="4" t="s">
        <v>68</v>
      </c>
      <c r="G2" s="4" t="s">
        <v>62</v>
      </c>
      <c r="H2" s="4" t="s">
        <v>91</v>
      </c>
      <c r="I2" s="4" t="s">
        <v>124</v>
      </c>
      <c r="J2" s="17" t="s">
        <v>125</v>
      </c>
    </row>
    <row r="3" spans="1:10" ht="15.75" thickBot="1" x14ac:dyDescent="0.3">
      <c r="A3" s="4">
        <v>1</v>
      </c>
      <c r="B3" s="4">
        <v>2</v>
      </c>
      <c r="C3" s="4">
        <v>3</v>
      </c>
      <c r="D3" s="4">
        <v>4</v>
      </c>
      <c r="E3" s="4">
        <v>5</v>
      </c>
      <c r="F3" s="4">
        <v>6</v>
      </c>
      <c r="G3" s="4">
        <v>7</v>
      </c>
      <c r="H3" s="4">
        <v>8</v>
      </c>
      <c r="I3" s="4">
        <v>9</v>
      </c>
      <c r="J3" s="17">
        <v>10</v>
      </c>
    </row>
    <row r="4" spans="1:10" ht="117" customHeight="1" x14ac:dyDescent="0.25">
      <c r="A4" s="287" t="s">
        <v>126</v>
      </c>
      <c r="B4" s="287" t="s">
        <v>127</v>
      </c>
      <c r="C4" s="287" t="s">
        <v>128</v>
      </c>
      <c r="D4" s="296" t="s">
        <v>129</v>
      </c>
      <c r="E4" s="266" t="s">
        <v>130</v>
      </c>
      <c r="F4" s="292">
        <f>SUM(G4:J5)</f>
        <v>74623.3</v>
      </c>
      <c r="G4" s="292">
        <v>0</v>
      </c>
      <c r="H4" s="292">
        <f>H6+H11+H18+H24+H29+H44+H52</f>
        <v>13006.1</v>
      </c>
      <c r="I4" s="301">
        <f>I6+I11+I18+I24+I29+I34+I44+I52</f>
        <v>61617.200000000004</v>
      </c>
      <c r="J4" s="292">
        <v>0</v>
      </c>
    </row>
    <row r="5" spans="1:10" hidden="1" x14ac:dyDescent="0.25">
      <c r="A5" s="288"/>
      <c r="B5" s="288"/>
      <c r="C5" s="288"/>
      <c r="D5" s="297"/>
      <c r="E5" s="267"/>
      <c r="F5" s="293"/>
      <c r="G5" s="293"/>
      <c r="H5" s="293"/>
      <c r="I5" s="293"/>
      <c r="J5" s="293"/>
    </row>
    <row r="6" spans="1:10" ht="95.45" customHeight="1" x14ac:dyDescent="0.25">
      <c r="A6" s="58" t="s">
        <v>131</v>
      </c>
      <c r="B6" s="59" t="s">
        <v>132</v>
      </c>
      <c r="C6" s="58" t="s">
        <v>133</v>
      </c>
      <c r="D6" s="60" t="s">
        <v>286</v>
      </c>
      <c r="E6" s="61" t="s">
        <v>134</v>
      </c>
      <c r="F6" s="62">
        <f>SUM(F7)</f>
        <v>43103.5</v>
      </c>
      <c r="G6" s="62">
        <v>0</v>
      </c>
      <c r="H6" s="62">
        <f>SUM(H7:H9)</f>
        <v>11476.1</v>
      </c>
      <c r="I6" s="62">
        <f>SUM(I7:I9)</f>
        <v>31737.4</v>
      </c>
      <c r="J6" s="62">
        <v>0</v>
      </c>
    </row>
    <row r="7" spans="1:10" ht="95.45" customHeight="1" thickBot="1" x14ac:dyDescent="0.3">
      <c r="A7" s="40" t="s">
        <v>135</v>
      </c>
      <c r="B7" s="40" t="s">
        <v>132</v>
      </c>
      <c r="C7" s="40" t="s">
        <v>133</v>
      </c>
      <c r="D7" s="39" t="s">
        <v>286</v>
      </c>
      <c r="E7" s="40" t="s">
        <v>134</v>
      </c>
      <c r="F7" s="57">
        <f>41353.5+1500+250</f>
        <v>43103.5</v>
      </c>
      <c r="G7" s="57">
        <v>0</v>
      </c>
      <c r="H7" s="57">
        <v>11476.1</v>
      </c>
      <c r="I7" s="57">
        <f>31627.4</f>
        <v>31627.4</v>
      </c>
      <c r="J7" s="63">
        <v>0</v>
      </c>
    </row>
    <row r="8" spans="1:10" ht="95.45" customHeight="1" thickBot="1" x14ac:dyDescent="0.3">
      <c r="A8" s="94" t="s">
        <v>296</v>
      </c>
      <c r="B8" s="40" t="str">
        <f>B15</f>
        <v xml:space="preserve">технический надзор (соблюдение требованиям СНИПа)  при выполнении ремонтных работ </v>
      </c>
      <c r="C8" s="40" t="str">
        <f>C15</f>
        <v>МКУ АГП "Благоустройство и ЖКХ" Начальник отдела технического надзора за исполнением муниципальных контрактов Куленок А.С.</v>
      </c>
      <c r="D8" s="39" t="str">
        <f>D15</f>
        <v xml:space="preserve">мероприятия по контролю над приведенными работами </v>
      </c>
      <c r="E8" s="40" t="s">
        <v>134</v>
      </c>
      <c r="F8" s="57">
        <v>0</v>
      </c>
      <c r="G8" s="57">
        <v>0</v>
      </c>
      <c r="H8" s="57">
        <v>0</v>
      </c>
      <c r="I8" s="57">
        <v>100</v>
      </c>
      <c r="J8" s="63">
        <v>0</v>
      </c>
    </row>
    <row r="9" spans="1:10" ht="64.900000000000006" customHeight="1" thickBot="1" x14ac:dyDescent="0.3">
      <c r="A9" s="94" t="s">
        <v>297</v>
      </c>
      <c r="B9" s="40" t="s">
        <v>298</v>
      </c>
      <c r="C9" s="40" t="s">
        <v>133</v>
      </c>
      <c r="D9" s="39"/>
      <c r="E9" s="40" t="s">
        <v>299</v>
      </c>
      <c r="F9" s="57"/>
      <c r="G9" s="57">
        <v>0</v>
      </c>
      <c r="H9" s="57">
        <v>0</v>
      </c>
      <c r="I9" s="57">
        <v>10</v>
      </c>
      <c r="J9" s="63">
        <v>0</v>
      </c>
    </row>
    <row r="10" spans="1:10" ht="68.45" customHeight="1" thickBot="1" x14ac:dyDescent="0.3">
      <c r="A10" s="40" t="s">
        <v>131</v>
      </c>
      <c r="B10" s="40" t="s">
        <v>136</v>
      </c>
      <c r="C10" s="40" t="s">
        <v>133</v>
      </c>
      <c r="D10" s="39" t="s">
        <v>137</v>
      </c>
      <c r="E10" s="40" t="s">
        <v>134</v>
      </c>
      <c r="F10" s="57" t="s">
        <v>130</v>
      </c>
      <c r="G10" s="57" t="s">
        <v>130</v>
      </c>
      <c r="H10" s="57" t="s">
        <v>130</v>
      </c>
      <c r="I10" s="57" t="s">
        <v>130</v>
      </c>
      <c r="J10" s="63" t="s">
        <v>130</v>
      </c>
    </row>
    <row r="11" spans="1:10" ht="58.9" customHeight="1" thickBot="1" x14ac:dyDescent="0.3">
      <c r="A11" s="37" t="s">
        <v>138</v>
      </c>
      <c r="B11" s="38" t="s">
        <v>139</v>
      </c>
      <c r="C11" s="37" t="s">
        <v>133</v>
      </c>
      <c r="D11" s="39" t="s">
        <v>140</v>
      </c>
      <c r="E11" s="40" t="s">
        <v>134</v>
      </c>
      <c r="F11" s="64">
        <f>SUM(F12:F15)</f>
        <v>1510</v>
      </c>
      <c r="G11" s="64">
        <f>SUM(G12:G15)</f>
        <v>0</v>
      </c>
      <c r="H11" s="64">
        <f>SUM(H12:H15)</f>
        <v>0</v>
      </c>
      <c r="I11" s="64">
        <f>SUM(I12:I15)</f>
        <v>1510</v>
      </c>
      <c r="J11" s="64">
        <f>SUM(J12:J15)</f>
        <v>0</v>
      </c>
    </row>
    <row r="12" spans="1:10" ht="60.6" customHeight="1" thickBot="1" x14ac:dyDescent="0.3">
      <c r="A12" s="40" t="s">
        <v>141</v>
      </c>
      <c r="B12" s="40" t="s">
        <v>142</v>
      </c>
      <c r="C12" s="40" t="s">
        <v>133</v>
      </c>
      <c r="D12" s="39" t="s">
        <v>143</v>
      </c>
      <c r="E12" s="40" t="s">
        <v>134</v>
      </c>
      <c r="F12" s="57">
        <v>0</v>
      </c>
      <c r="G12" s="57">
        <v>0</v>
      </c>
      <c r="H12" s="57">
        <v>0</v>
      </c>
      <c r="I12" s="57">
        <v>0</v>
      </c>
      <c r="J12" s="63">
        <v>0</v>
      </c>
    </row>
    <row r="13" spans="1:10" ht="65.45" customHeight="1" thickBot="1" x14ac:dyDescent="0.3">
      <c r="A13" s="40" t="s">
        <v>144</v>
      </c>
      <c r="B13" s="40" t="s">
        <v>145</v>
      </c>
      <c r="C13" s="40" t="s">
        <v>133</v>
      </c>
      <c r="D13" s="39" t="s">
        <v>146</v>
      </c>
      <c r="E13" s="40" t="s">
        <v>134</v>
      </c>
      <c r="F13" s="57">
        <v>1000</v>
      </c>
      <c r="G13" s="57">
        <v>0</v>
      </c>
      <c r="H13" s="57">
        <v>0</v>
      </c>
      <c r="I13" s="57">
        <v>1000</v>
      </c>
      <c r="J13" s="63">
        <v>0</v>
      </c>
    </row>
    <row r="14" spans="1:10" ht="60.6" customHeight="1" thickBot="1" x14ac:dyDescent="0.3">
      <c r="A14" s="40" t="s">
        <v>147</v>
      </c>
      <c r="B14" s="40" t="s">
        <v>148</v>
      </c>
      <c r="C14" s="40" t="s">
        <v>133</v>
      </c>
      <c r="D14" s="39" t="s">
        <v>149</v>
      </c>
      <c r="E14" s="40" t="s">
        <v>134</v>
      </c>
      <c r="F14" s="57">
        <v>500</v>
      </c>
      <c r="G14" s="57">
        <v>0</v>
      </c>
      <c r="H14" s="57">
        <v>0</v>
      </c>
      <c r="I14" s="57">
        <v>500</v>
      </c>
      <c r="J14" s="63">
        <v>0</v>
      </c>
    </row>
    <row r="15" spans="1:10" ht="63.6" customHeight="1" thickBot="1" x14ac:dyDescent="0.3">
      <c r="A15" s="40" t="s">
        <v>150</v>
      </c>
      <c r="B15" s="40" t="s">
        <v>151</v>
      </c>
      <c r="C15" s="40" t="s">
        <v>133</v>
      </c>
      <c r="D15" s="39" t="s">
        <v>152</v>
      </c>
      <c r="E15" s="40" t="s">
        <v>134</v>
      </c>
      <c r="F15" s="57">
        <v>10</v>
      </c>
      <c r="G15" s="57">
        <v>0</v>
      </c>
      <c r="H15" s="57">
        <v>0</v>
      </c>
      <c r="I15" s="57">
        <v>10</v>
      </c>
      <c r="J15" s="63"/>
    </row>
    <row r="16" spans="1:10" x14ac:dyDescent="0.25">
      <c r="A16" s="252" t="s">
        <v>138</v>
      </c>
      <c r="B16" s="41" t="s">
        <v>153</v>
      </c>
      <c r="C16" s="252" t="s">
        <v>133</v>
      </c>
      <c r="D16" s="254" t="s">
        <v>155</v>
      </c>
      <c r="E16" s="252" t="s">
        <v>134</v>
      </c>
      <c r="F16" s="276" t="s">
        <v>156</v>
      </c>
      <c r="G16" s="276" t="s">
        <v>156</v>
      </c>
      <c r="H16" s="276" t="s">
        <v>156</v>
      </c>
      <c r="I16" s="276" t="s">
        <v>156</v>
      </c>
      <c r="J16" s="276" t="s">
        <v>156</v>
      </c>
    </row>
    <row r="17" spans="1:10" ht="54.6" customHeight="1" thickBot="1" x14ac:dyDescent="0.3">
      <c r="A17" s="253"/>
      <c r="B17" s="42" t="s">
        <v>154</v>
      </c>
      <c r="C17" s="253"/>
      <c r="D17" s="255"/>
      <c r="E17" s="253"/>
      <c r="F17" s="278"/>
      <c r="G17" s="278"/>
      <c r="H17" s="278"/>
      <c r="I17" s="278"/>
      <c r="J17" s="278"/>
    </row>
    <row r="18" spans="1:10" ht="60.6" customHeight="1" thickBot="1" x14ac:dyDescent="0.3">
      <c r="A18" s="40" t="s">
        <v>157</v>
      </c>
      <c r="B18" s="37" t="s">
        <v>27</v>
      </c>
      <c r="C18" s="37" t="s">
        <v>133</v>
      </c>
      <c r="D18" s="44" t="s">
        <v>158</v>
      </c>
      <c r="E18" s="40" t="s">
        <v>134</v>
      </c>
      <c r="F18" s="64">
        <f>SUM(F19:F21)</f>
        <v>2.8000000000000003</v>
      </c>
      <c r="G18" s="64">
        <v>0</v>
      </c>
      <c r="H18" s="64">
        <v>0</v>
      </c>
      <c r="I18" s="64">
        <f>SUM(I19:I21)</f>
        <v>2.8000000000000003</v>
      </c>
      <c r="J18" s="64">
        <v>0</v>
      </c>
    </row>
    <row r="19" spans="1:10" ht="72.599999999999994" customHeight="1" thickBot="1" x14ac:dyDescent="0.3">
      <c r="A19" s="40" t="s">
        <v>159</v>
      </c>
      <c r="B19" s="40" t="s">
        <v>160</v>
      </c>
      <c r="C19" s="40" t="s">
        <v>133</v>
      </c>
      <c r="D19" s="44" t="s">
        <v>158</v>
      </c>
      <c r="E19" s="40" t="s">
        <v>134</v>
      </c>
      <c r="F19" s="57">
        <f>2.7</f>
        <v>2.7</v>
      </c>
      <c r="G19" s="57">
        <v>0</v>
      </c>
      <c r="H19" s="57">
        <v>0</v>
      </c>
      <c r="I19" s="57">
        <f>2.7</f>
        <v>2.7</v>
      </c>
      <c r="J19" s="57">
        <v>0</v>
      </c>
    </row>
    <row r="20" spans="1:10" x14ac:dyDescent="0.25">
      <c r="A20" s="252" t="s">
        <v>161</v>
      </c>
      <c r="B20" s="252" t="s">
        <v>162</v>
      </c>
      <c r="C20" s="41" t="s">
        <v>163</v>
      </c>
      <c r="D20" s="254" t="s">
        <v>158</v>
      </c>
      <c r="E20" s="41" t="s">
        <v>165</v>
      </c>
      <c r="F20" s="276">
        <v>0.1</v>
      </c>
      <c r="G20" s="276">
        <v>0</v>
      </c>
      <c r="H20" s="276">
        <v>0</v>
      </c>
      <c r="I20" s="276">
        <v>0.1</v>
      </c>
      <c r="J20" s="276">
        <v>0</v>
      </c>
    </row>
    <row r="21" spans="1:10" ht="39" thickBot="1" x14ac:dyDescent="0.3">
      <c r="A21" s="253"/>
      <c r="B21" s="253"/>
      <c r="C21" s="41" t="s">
        <v>164</v>
      </c>
      <c r="D21" s="255"/>
      <c r="E21" s="41" t="s">
        <v>166</v>
      </c>
      <c r="F21" s="278"/>
      <c r="G21" s="278"/>
      <c r="H21" s="278"/>
      <c r="I21" s="278"/>
      <c r="J21" s="278"/>
    </row>
    <row r="22" spans="1:10" ht="55.9" customHeight="1" thickBot="1" x14ac:dyDescent="0.3">
      <c r="A22" s="252" t="s">
        <v>157</v>
      </c>
      <c r="B22" s="45" t="s">
        <v>167</v>
      </c>
      <c r="C22" s="252" t="s">
        <v>133</v>
      </c>
      <c r="D22" s="254" t="s">
        <v>168</v>
      </c>
      <c r="E22" s="45" t="s">
        <v>165</v>
      </c>
      <c r="F22" s="276" t="s">
        <v>156</v>
      </c>
      <c r="G22" s="276" t="s">
        <v>130</v>
      </c>
      <c r="H22" s="276" t="s">
        <v>130</v>
      </c>
      <c r="I22" s="276" t="s">
        <v>130</v>
      </c>
      <c r="J22" s="276" t="s">
        <v>130</v>
      </c>
    </row>
    <row r="23" spans="1:10" ht="53.45" hidden="1" customHeight="1" thickBot="1" x14ac:dyDescent="0.3">
      <c r="A23" s="253"/>
      <c r="B23" s="41" t="s">
        <v>158</v>
      </c>
      <c r="C23" s="253"/>
      <c r="D23" s="255"/>
      <c r="E23" s="41" t="s">
        <v>166</v>
      </c>
      <c r="F23" s="278"/>
      <c r="G23" s="278"/>
      <c r="H23" s="278"/>
      <c r="I23" s="278"/>
      <c r="J23" s="278"/>
    </row>
    <row r="24" spans="1:10" ht="55.15" customHeight="1" thickBot="1" x14ac:dyDescent="0.3">
      <c r="A24" s="47" t="s">
        <v>169</v>
      </c>
      <c r="B24" s="48" t="s">
        <v>170</v>
      </c>
      <c r="C24" s="48" t="s">
        <v>133</v>
      </c>
      <c r="D24" s="49" t="s">
        <v>171</v>
      </c>
      <c r="E24" s="47" t="s">
        <v>134</v>
      </c>
      <c r="F24" s="65">
        <f>SUM(F25:F26)</f>
        <v>4.0000000000000009</v>
      </c>
      <c r="G24" s="65">
        <f>SUM(G25:G26)</f>
        <v>0</v>
      </c>
      <c r="H24" s="65">
        <f>SUM(H25:H26)</f>
        <v>0</v>
      </c>
      <c r="I24" s="65">
        <f>SUM(I25:I26)</f>
        <v>4</v>
      </c>
      <c r="J24" s="65">
        <f>SUM(J25:J26)</f>
        <v>0</v>
      </c>
    </row>
    <row r="25" spans="1:10" ht="63" customHeight="1" thickBot="1" x14ac:dyDescent="0.3">
      <c r="A25" s="40" t="s">
        <v>172</v>
      </c>
      <c r="B25" s="40" t="s">
        <v>173</v>
      </c>
      <c r="C25" s="40" t="s">
        <v>133</v>
      </c>
      <c r="D25" s="44" t="s">
        <v>171</v>
      </c>
      <c r="E25" s="40" t="s">
        <v>134</v>
      </c>
      <c r="F25" s="57">
        <f>13.8-10</f>
        <v>3.8000000000000007</v>
      </c>
      <c r="G25" s="57">
        <v>0</v>
      </c>
      <c r="H25" s="57">
        <v>0</v>
      </c>
      <c r="I25" s="57">
        <v>3.8</v>
      </c>
      <c r="J25" s="63">
        <v>0</v>
      </c>
    </row>
    <row r="26" spans="1:10" ht="70.900000000000006" customHeight="1" thickBot="1" x14ac:dyDescent="0.3">
      <c r="A26" s="40" t="s">
        <v>174</v>
      </c>
      <c r="B26" s="40" t="s">
        <v>175</v>
      </c>
      <c r="C26" s="40" t="s">
        <v>133</v>
      </c>
      <c r="D26" s="44" t="s">
        <v>171</v>
      </c>
      <c r="E26" s="40" t="s">
        <v>134</v>
      </c>
      <c r="F26" s="57">
        <v>0.2</v>
      </c>
      <c r="G26" s="57">
        <v>0</v>
      </c>
      <c r="H26" s="57">
        <v>0</v>
      </c>
      <c r="I26" s="57">
        <v>0.2</v>
      </c>
      <c r="J26" s="63">
        <v>0</v>
      </c>
    </row>
    <row r="27" spans="1:10" x14ac:dyDescent="0.25">
      <c r="A27" s="252" t="s">
        <v>169</v>
      </c>
      <c r="B27" s="41" t="s">
        <v>167</v>
      </c>
      <c r="C27" s="50"/>
      <c r="D27" s="254" t="s">
        <v>176</v>
      </c>
      <c r="E27" s="252" t="s">
        <v>134</v>
      </c>
      <c r="F27" s="276" t="s">
        <v>156</v>
      </c>
      <c r="G27" s="276" t="s">
        <v>177</v>
      </c>
      <c r="H27" s="276" t="s">
        <v>177</v>
      </c>
      <c r="I27" s="276" t="s">
        <v>177</v>
      </c>
      <c r="J27" s="276" t="s">
        <v>177</v>
      </c>
    </row>
    <row r="28" spans="1:10" ht="51.75" thickBot="1" x14ac:dyDescent="0.3">
      <c r="A28" s="253"/>
      <c r="B28" s="40" t="s">
        <v>171</v>
      </c>
      <c r="C28" s="40" t="s">
        <v>133</v>
      </c>
      <c r="D28" s="255"/>
      <c r="E28" s="253"/>
      <c r="F28" s="278"/>
      <c r="G28" s="278"/>
      <c r="H28" s="278"/>
      <c r="I28" s="278"/>
      <c r="J28" s="278"/>
    </row>
    <row r="29" spans="1:10" ht="64.5" thickBot="1" x14ac:dyDescent="0.3">
      <c r="A29" s="40" t="s">
        <v>178</v>
      </c>
      <c r="B29" s="37" t="s">
        <v>31</v>
      </c>
      <c r="C29" s="37" t="s">
        <v>133</v>
      </c>
      <c r="D29" s="34" t="s">
        <v>179</v>
      </c>
      <c r="E29" s="40" t="s">
        <v>134</v>
      </c>
      <c r="F29" s="64">
        <f>SUM(F30:F31)</f>
        <v>1026.7</v>
      </c>
      <c r="G29" s="64">
        <f>SUM(G30:G31)</f>
        <v>0</v>
      </c>
      <c r="H29" s="64">
        <f>SUM(H30:H31)</f>
        <v>0</v>
      </c>
      <c r="I29" s="64">
        <f>SUM(I30:I31)</f>
        <v>1026.7</v>
      </c>
      <c r="J29" s="64">
        <f>SUM(J30:J31)</f>
        <v>0</v>
      </c>
    </row>
    <row r="30" spans="1:10" ht="51.75" thickBot="1" x14ac:dyDescent="0.3">
      <c r="A30" s="40" t="s">
        <v>180</v>
      </c>
      <c r="B30" s="40" t="s">
        <v>181</v>
      </c>
      <c r="C30" s="40" t="s">
        <v>133</v>
      </c>
      <c r="D30" s="34" t="s">
        <v>179</v>
      </c>
      <c r="E30" s="40" t="s">
        <v>182</v>
      </c>
      <c r="F30" s="57">
        <f>1500-487.5</f>
        <v>1012.5</v>
      </c>
      <c r="G30" s="57">
        <v>0</v>
      </c>
      <c r="H30" s="57">
        <v>0</v>
      </c>
      <c r="I30" s="57">
        <v>1012.5</v>
      </c>
      <c r="J30" s="63">
        <v>0</v>
      </c>
    </row>
    <row r="31" spans="1:10" ht="51.75" thickBot="1" x14ac:dyDescent="0.3">
      <c r="A31" s="40" t="s">
        <v>183</v>
      </c>
      <c r="B31" s="40" t="s">
        <v>184</v>
      </c>
      <c r="C31" s="40" t="s">
        <v>133</v>
      </c>
      <c r="D31" s="34" t="s">
        <v>179</v>
      </c>
      <c r="E31" s="40" t="s">
        <v>134</v>
      </c>
      <c r="F31" s="57">
        <f>21-6.8</f>
        <v>14.2</v>
      </c>
      <c r="G31" s="57">
        <v>0</v>
      </c>
      <c r="H31" s="57">
        <v>0</v>
      </c>
      <c r="I31" s="57">
        <v>14.2</v>
      </c>
      <c r="J31" s="63">
        <v>0</v>
      </c>
    </row>
    <row r="32" spans="1:10" x14ac:dyDescent="0.25">
      <c r="A32" s="252" t="s">
        <v>178</v>
      </c>
      <c r="B32" s="41" t="s">
        <v>167</v>
      </c>
      <c r="C32" s="50"/>
      <c r="D32" s="43" t="s">
        <v>185</v>
      </c>
      <c r="E32" s="252" t="s">
        <v>134</v>
      </c>
      <c r="F32" s="276" t="s">
        <v>156</v>
      </c>
      <c r="G32" s="276" t="s">
        <v>156</v>
      </c>
      <c r="H32" s="276" t="s">
        <v>177</v>
      </c>
      <c r="I32" s="276" t="s">
        <v>177</v>
      </c>
      <c r="J32" s="276" t="s">
        <v>177</v>
      </c>
    </row>
    <row r="33" spans="1:10" ht="51.75" thickBot="1" x14ac:dyDescent="0.3">
      <c r="A33" s="253"/>
      <c r="B33" s="40" t="s">
        <v>158</v>
      </c>
      <c r="C33" s="40" t="s">
        <v>133</v>
      </c>
      <c r="D33" s="44" t="s">
        <v>186</v>
      </c>
      <c r="E33" s="253"/>
      <c r="F33" s="278"/>
      <c r="G33" s="278"/>
      <c r="H33" s="278"/>
      <c r="I33" s="278"/>
      <c r="J33" s="278"/>
    </row>
    <row r="34" spans="1:10" ht="64.5" thickBot="1" x14ac:dyDescent="0.3">
      <c r="A34" s="40" t="s">
        <v>187</v>
      </c>
      <c r="B34" s="37" t="s">
        <v>33</v>
      </c>
      <c r="C34" s="37" t="s">
        <v>133</v>
      </c>
      <c r="D34" s="34" t="s">
        <v>188</v>
      </c>
      <c r="E34" s="40" t="s">
        <v>134</v>
      </c>
      <c r="F34" s="64">
        <f>SUM(F35:F41)</f>
        <v>11465.600000000002</v>
      </c>
      <c r="G34" s="64">
        <f>SUM(G35:G41)</f>
        <v>0</v>
      </c>
      <c r="H34" s="64">
        <f>SUM(H35:H41)</f>
        <v>0</v>
      </c>
      <c r="I34" s="64">
        <f>SUM(I35:I41)</f>
        <v>11465.600000000002</v>
      </c>
      <c r="J34" s="64">
        <f>SUM(J35:J41)</f>
        <v>0</v>
      </c>
    </row>
    <row r="35" spans="1:10" x14ac:dyDescent="0.25">
      <c r="A35" s="252" t="s">
        <v>189</v>
      </c>
      <c r="B35" s="252" t="s">
        <v>190</v>
      </c>
      <c r="C35" s="41" t="s">
        <v>163</v>
      </c>
      <c r="D35" s="290" t="s">
        <v>188</v>
      </c>
      <c r="E35" s="41" t="s">
        <v>165</v>
      </c>
      <c r="F35" s="276">
        <v>8500</v>
      </c>
      <c r="G35" s="276">
        <v>0</v>
      </c>
      <c r="H35" s="276">
        <v>0</v>
      </c>
      <c r="I35" s="276">
        <v>8500</v>
      </c>
      <c r="J35" s="276">
        <v>0</v>
      </c>
    </row>
    <row r="36" spans="1:10" ht="39" thickBot="1" x14ac:dyDescent="0.3">
      <c r="A36" s="253"/>
      <c r="B36" s="253"/>
      <c r="C36" s="41" t="s">
        <v>164</v>
      </c>
      <c r="D36" s="291"/>
      <c r="E36" s="41" t="s">
        <v>166</v>
      </c>
      <c r="F36" s="278"/>
      <c r="G36" s="278"/>
      <c r="H36" s="278"/>
      <c r="I36" s="278"/>
      <c r="J36" s="278"/>
    </row>
    <row r="37" spans="1:10" ht="64.5" thickBot="1" x14ac:dyDescent="0.3">
      <c r="A37" s="47" t="s">
        <v>191</v>
      </c>
      <c r="B37" s="47" t="s">
        <v>192</v>
      </c>
      <c r="C37" s="47" t="s">
        <v>133</v>
      </c>
      <c r="D37" s="52" t="s">
        <v>193</v>
      </c>
      <c r="E37" s="47" t="s">
        <v>134</v>
      </c>
      <c r="F37" s="66">
        <v>119.1</v>
      </c>
      <c r="G37" s="66">
        <v>0</v>
      </c>
      <c r="H37" s="66">
        <v>0</v>
      </c>
      <c r="I37" s="66">
        <v>119.1</v>
      </c>
      <c r="J37" s="67">
        <v>0</v>
      </c>
    </row>
    <row r="38" spans="1:10" ht="51.75" thickBot="1" x14ac:dyDescent="0.3">
      <c r="A38" s="40" t="s">
        <v>194</v>
      </c>
      <c r="B38" s="40" t="s">
        <v>195</v>
      </c>
      <c r="C38" s="40" t="s">
        <v>133</v>
      </c>
      <c r="D38" s="34" t="s">
        <v>196</v>
      </c>
      <c r="E38" s="40" t="s">
        <v>197</v>
      </c>
      <c r="F38" s="57">
        <f>1149.7</f>
        <v>1149.7</v>
      </c>
      <c r="G38" s="57">
        <v>0</v>
      </c>
      <c r="H38" s="57">
        <v>0</v>
      </c>
      <c r="I38" s="57">
        <v>1149.7</v>
      </c>
      <c r="J38" s="63">
        <v>0</v>
      </c>
    </row>
    <row r="39" spans="1:10" ht="63.75" x14ac:dyDescent="0.25">
      <c r="A39" s="50" t="s">
        <v>287</v>
      </c>
      <c r="B39" s="50" t="s">
        <v>198</v>
      </c>
      <c r="C39" s="50" t="s">
        <v>133</v>
      </c>
      <c r="D39" s="51" t="s">
        <v>193</v>
      </c>
      <c r="E39" s="50" t="s">
        <v>197</v>
      </c>
      <c r="F39" s="68">
        <v>16.100000000000001</v>
      </c>
      <c r="G39" s="68">
        <v>0</v>
      </c>
      <c r="H39" s="68">
        <v>0</v>
      </c>
      <c r="I39" s="68">
        <v>16.100000000000001</v>
      </c>
      <c r="J39" s="69">
        <v>0</v>
      </c>
    </row>
    <row r="40" spans="1:10" ht="51" x14ac:dyDescent="0.25">
      <c r="A40" s="70" t="s">
        <v>288</v>
      </c>
      <c r="B40" s="71" t="s">
        <v>289</v>
      </c>
      <c r="C40" s="71" t="s">
        <v>133</v>
      </c>
      <c r="D40" s="72" t="s">
        <v>196</v>
      </c>
      <c r="E40" s="71" t="s">
        <v>290</v>
      </c>
      <c r="F40" s="73">
        <v>1657.5</v>
      </c>
      <c r="G40" s="73">
        <v>0</v>
      </c>
      <c r="H40" s="73">
        <v>0</v>
      </c>
      <c r="I40" s="73">
        <v>1657.5</v>
      </c>
      <c r="J40" s="73">
        <v>0</v>
      </c>
    </row>
    <row r="41" spans="1:10" ht="63.75" x14ac:dyDescent="0.25">
      <c r="A41" s="70" t="s">
        <v>291</v>
      </c>
      <c r="B41" s="71" t="s">
        <v>198</v>
      </c>
      <c r="C41" s="71" t="s">
        <v>133</v>
      </c>
      <c r="D41" s="72" t="s">
        <v>193</v>
      </c>
      <c r="E41" s="71" t="s">
        <v>290</v>
      </c>
      <c r="F41" s="73">
        <v>23.2</v>
      </c>
      <c r="G41" s="73">
        <v>0</v>
      </c>
      <c r="H41" s="73">
        <v>0</v>
      </c>
      <c r="I41" s="73">
        <v>23.2</v>
      </c>
      <c r="J41" s="73">
        <v>0</v>
      </c>
    </row>
    <row r="42" spans="1:10" x14ac:dyDescent="0.25">
      <c r="A42" s="265" t="s">
        <v>187</v>
      </c>
      <c r="B42" s="41" t="s">
        <v>167</v>
      </c>
      <c r="C42" s="50"/>
      <c r="D42" s="43" t="s">
        <v>200</v>
      </c>
      <c r="E42" s="265" t="s">
        <v>134</v>
      </c>
      <c r="F42" s="248" t="s">
        <v>130</v>
      </c>
      <c r="G42" s="248" t="s">
        <v>130</v>
      </c>
      <c r="H42" s="248" t="s">
        <v>130</v>
      </c>
      <c r="I42" s="248" t="s">
        <v>130</v>
      </c>
      <c r="J42" s="248" t="s">
        <v>130</v>
      </c>
    </row>
    <row r="43" spans="1:10" ht="51.75" thickBot="1" x14ac:dyDescent="0.3">
      <c r="A43" s="253"/>
      <c r="B43" s="40" t="s">
        <v>199</v>
      </c>
      <c r="C43" s="40" t="s">
        <v>133</v>
      </c>
      <c r="D43" s="44" t="s">
        <v>186</v>
      </c>
      <c r="E43" s="253"/>
      <c r="F43" s="249"/>
      <c r="G43" s="249"/>
      <c r="H43" s="249"/>
      <c r="I43" s="249"/>
      <c r="J43" s="249"/>
    </row>
    <row r="44" spans="1:10" ht="51.75" thickBot="1" x14ac:dyDescent="0.3">
      <c r="A44" s="40" t="s">
        <v>201</v>
      </c>
      <c r="B44" s="37" t="s">
        <v>202</v>
      </c>
      <c r="C44" s="37" t="s">
        <v>203</v>
      </c>
      <c r="D44" s="44" t="s">
        <v>204</v>
      </c>
      <c r="E44" s="40" t="s">
        <v>134</v>
      </c>
      <c r="F44" s="86">
        <f>SUM(F45:F48)</f>
        <v>9836.7999999999993</v>
      </c>
      <c r="G44" s="74">
        <v>0</v>
      </c>
      <c r="H44" s="74">
        <v>0</v>
      </c>
      <c r="I44" s="74">
        <v>9836.7999999999993</v>
      </c>
      <c r="J44" s="75">
        <v>0</v>
      </c>
    </row>
    <row r="45" spans="1:10" ht="39" thickBot="1" x14ac:dyDescent="0.3">
      <c r="A45" s="80" t="s">
        <v>205</v>
      </c>
      <c r="B45" s="80" t="s">
        <v>206</v>
      </c>
      <c r="C45" s="80" t="s">
        <v>203</v>
      </c>
      <c r="D45" s="80" t="s">
        <v>207</v>
      </c>
      <c r="E45" s="80" t="s">
        <v>134</v>
      </c>
      <c r="F45" s="104">
        <f>SUM(G45:J45)</f>
        <v>7927</v>
      </c>
      <c r="G45" s="102">
        <v>0</v>
      </c>
      <c r="H45" s="81">
        <v>0</v>
      </c>
      <c r="I45" s="81">
        <v>7927</v>
      </c>
      <c r="J45" s="82">
        <v>0</v>
      </c>
    </row>
    <row r="46" spans="1:10" ht="39" thickBot="1" x14ac:dyDescent="0.3">
      <c r="A46" s="80" t="s">
        <v>208</v>
      </c>
      <c r="B46" s="80" t="s">
        <v>209</v>
      </c>
      <c r="C46" s="80" t="s">
        <v>203</v>
      </c>
      <c r="D46" s="80" t="s">
        <v>210</v>
      </c>
      <c r="E46" s="80" t="s">
        <v>134</v>
      </c>
      <c r="F46" s="104">
        <f>SUM(G46:J46)</f>
        <v>950</v>
      </c>
      <c r="G46" s="102">
        <v>0</v>
      </c>
      <c r="H46" s="81">
        <v>0</v>
      </c>
      <c r="I46" s="81">
        <v>950</v>
      </c>
      <c r="J46" s="82">
        <v>0</v>
      </c>
    </row>
    <row r="47" spans="1:10" ht="39" thickBot="1" x14ac:dyDescent="0.3">
      <c r="A47" s="80" t="s">
        <v>211</v>
      </c>
      <c r="B47" s="80" t="s">
        <v>212</v>
      </c>
      <c r="C47" s="80" t="s">
        <v>203</v>
      </c>
      <c r="D47" s="80" t="s">
        <v>213</v>
      </c>
      <c r="E47" s="80" t="s">
        <v>134</v>
      </c>
      <c r="F47" s="104">
        <f>SUM(G47:J47)</f>
        <v>824</v>
      </c>
      <c r="G47" s="102">
        <v>0</v>
      </c>
      <c r="H47" s="81">
        <v>0</v>
      </c>
      <c r="I47" s="81">
        <v>824</v>
      </c>
      <c r="J47" s="82">
        <v>0</v>
      </c>
    </row>
    <row r="48" spans="1:10" ht="39" thickBot="1" x14ac:dyDescent="0.3">
      <c r="A48" s="83" t="s">
        <v>214</v>
      </c>
      <c r="B48" s="83" t="s">
        <v>215</v>
      </c>
      <c r="C48" s="83" t="s">
        <v>203</v>
      </c>
      <c r="D48" s="80" t="s">
        <v>216</v>
      </c>
      <c r="E48" s="83" t="s">
        <v>134</v>
      </c>
      <c r="F48" s="104">
        <f>SUM(G48:J48)</f>
        <v>135.80000000000001</v>
      </c>
      <c r="G48" s="103">
        <v>0</v>
      </c>
      <c r="H48" s="84">
        <v>0</v>
      </c>
      <c r="I48" s="84">
        <f>135.8</f>
        <v>135.80000000000001</v>
      </c>
      <c r="J48" s="85">
        <v>0</v>
      </c>
    </row>
    <row r="49" spans="1:10" ht="31.9" customHeight="1" x14ac:dyDescent="0.25">
      <c r="A49" s="252" t="s">
        <v>201</v>
      </c>
      <c r="B49" s="45" t="s">
        <v>167</v>
      </c>
      <c r="C49" s="252" t="s">
        <v>218</v>
      </c>
      <c r="D49" s="43" t="s">
        <v>219</v>
      </c>
      <c r="E49" s="252" t="s">
        <v>134</v>
      </c>
      <c r="F49" s="277" t="s">
        <v>156</v>
      </c>
      <c r="G49" s="276" t="s">
        <v>177</v>
      </c>
      <c r="H49" s="276" t="s">
        <v>177</v>
      </c>
      <c r="I49" s="276" t="s">
        <v>177</v>
      </c>
      <c r="J49" s="276" t="s">
        <v>177</v>
      </c>
    </row>
    <row r="50" spans="1:10" ht="25.5" x14ac:dyDescent="0.25">
      <c r="A50" s="265"/>
      <c r="B50" s="41" t="s">
        <v>217</v>
      </c>
      <c r="C50" s="265"/>
      <c r="D50" s="43" t="s">
        <v>220</v>
      </c>
      <c r="E50" s="265"/>
      <c r="F50" s="277"/>
      <c r="G50" s="277"/>
      <c r="H50" s="277"/>
      <c r="I50" s="277"/>
      <c r="J50" s="277"/>
    </row>
    <row r="51" spans="1:10" ht="0.6" customHeight="1" thickBot="1" x14ac:dyDescent="0.3">
      <c r="A51" s="253"/>
      <c r="B51" s="54"/>
      <c r="C51" s="253"/>
      <c r="D51" s="44"/>
      <c r="E51" s="253"/>
      <c r="F51" s="278"/>
      <c r="G51" s="278"/>
      <c r="H51" s="278"/>
      <c r="I51" s="278"/>
      <c r="J51" s="278"/>
    </row>
    <row r="52" spans="1:10" ht="51.75" thickBot="1" x14ac:dyDescent="0.3">
      <c r="A52" s="41" t="s">
        <v>221</v>
      </c>
      <c r="B52" s="55" t="s">
        <v>222</v>
      </c>
      <c r="C52" s="55" t="s">
        <v>203</v>
      </c>
      <c r="D52" s="44" t="s">
        <v>223</v>
      </c>
      <c r="E52" s="41" t="s">
        <v>134</v>
      </c>
      <c r="F52" s="86">
        <f>SUM(F53:F60)</f>
        <v>7563.9</v>
      </c>
      <c r="G52" s="86">
        <f>SUM(G53:G60)</f>
        <v>0</v>
      </c>
      <c r="H52" s="86">
        <f>SUM(H53:H60)</f>
        <v>1530</v>
      </c>
      <c r="I52" s="86">
        <f>SUM(I53:I60)</f>
        <v>6033.9</v>
      </c>
      <c r="J52" s="86">
        <f>SUM(J53:J60)</f>
        <v>0</v>
      </c>
    </row>
    <row r="53" spans="1:10" x14ac:dyDescent="0.25">
      <c r="A53" s="91" t="s">
        <v>292</v>
      </c>
      <c r="B53" s="45" t="s">
        <v>225</v>
      </c>
      <c r="C53" s="45" t="s">
        <v>227</v>
      </c>
      <c r="D53" s="254" t="s">
        <v>229</v>
      </c>
      <c r="E53" s="45" t="s">
        <v>165</v>
      </c>
      <c r="F53" s="274">
        <v>1500</v>
      </c>
      <c r="G53" s="247">
        <v>0</v>
      </c>
      <c r="H53" s="247">
        <v>0</v>
      </c>
      <c r="I53" s="247">
        <v>1500</v>
      </c>
      <c r="J53" s="247">
        <v>0</v>
      </c>
    </row>
    <row r="54" spans="1:10" ht="26.25" thickBot="1" x14ac:dyDescent="0.3">
      <c r="A54" s="92" t="s">
        <v>224</v>
      </c>
      <c r="B54" s="41" t="s">
        <v>226</v>
      </c>
      <c r="C54" s="41" t="s">
        <v>228</v>
      </c>
      <c r="D54" s="255"/>
      <c r="E54" s="41" t="s">
        <v>166</v>
      </c>
      <c r="F54" s="275"/>
      <c r="G54" s="249"/>
      <c r="H54" s="249"/>
      <c r="I54" s="249"/>
      <c r="J54" s="249"/>
    </row>
    <row r="55" spans="1:10" ht="39" thickBot="1" x14ac:dyDescent="0.3">
      <c r="A55" s="91" t="s">
        <v>230</v>
      </c>
      <c r="B55" s="45" t="s">
        <v>231</v>
      </c>
      <c r="C55" s="45" t="s">
        <v>203</v>
      </c>
      <c r="D55" s="49" t="s">
        <v>232</v>
      </c>
      <c r="E55" s="45" t="s">
        <v>134</v>
      </c>
      <c r="F55" s="101">
        <v>689.2</v>
      </c>
      <c r="G55" s="87">
        <v>0</v>
      </c>
      <c r="H55" s="87">
        <v>0</v>
      </c>
      <c r="I55" s="87">
        <v>689.2</v>
      </c>
      <c r="J55" s="88">
        <v>0</v>
      </c>
    </row>
    <row r="56" spans="1:10" ht="90" thickBot="1" x14ac:dyDescent="0.3">
      <c r="A56" s="93" t="s">
        <v>233</v>
      </c>
      <c r="B56" s="47" t="s">
        <v>234</v>
      </c>
      <c r="C56" s="47" t="s">
        <v>235</v>
      </c>
      <c r="D56" s="44" t="s">
        <v>236</v>
      </c>
      <c r="E56" s="47" t="s">
        <v>134</v>
      </c>
      <c r="F56" s="100">
        <v>1340.8</v>
      </c>
      <c r="G56" s="89" t="s">
        <v>237</v>
      </c>
      <c r="H56" s="89" t="s">
        <v>237</v>
      </c>
      <c r="I56" s="89">
        <v>1340.8</v>
      </c>
      <c r="J56" s="90" t="s">
        <v>237</v>
      </c>
    </row>
    <row r="57" spans="1:10" ht="51.75" thickBot="1" x14ac:dyDescent="0.3">
      <c r="A57" s="94" t="s">
        <v>238</v>
      </c>
      <c r="B57" s="40" t="s">
        <v>239</v>
      </c>
      <c r="C57" s="40" t="s">
        <v>240</v>
      </c>
      <c r="D57" s="44" t="s">
        <v>241</v>
      </c>
      <c r="E57" s="40" t="s">
        <v>134</v>
      </c>
      <c r="F57" s="81">
        <v>692.2</v>
      </c>
      <c r="G57" s="76">
        <v>0</v>
      </c>
      <c r="H57" s="76">
        <v>0</v>
      </c>
      <c r="I57" s="76">
        <v>692.2</v>
      </c>
      <c r="J57" s="77">
        <v>0</v>
      </c>
    </row>
    <row r="58" spans="1:10" ht="51.75" thickBot="1" x14ac:dyDescent="0.3">
      <c r="A58" s="94" t="s">
        <v>242</v>
      </c>
      <c r="B58" s="53" t="s">
        <v>243</v>
      </c>
      <c r="C58" s="40" t="s">
        <v>240</v>
      </c>
      <c r="D58" s="34" t="s">
        <v>244</v>
      </c>
      <c r="E58" s="40" t="s">
        <v>134</v>
      </c>
      <c r="F58" s="81">
        <v>848.2</v>
      </c>
      <c r="G58" s="76">
        <v>0</v>
      </c>
      <c r="H58" s="76">
        <v>0</v>
      </c>
      <c r="I58" s="76">
        <v>848.2</v>
      </c>
      <c r="J58" s="77">
        <v>0</v>
      </c>
    </row>
    <row r="59" spans="1:10" ht="51.75" thickBot="1" x14ac:dyDescent="0.3">
      <c r="A59" s="92" t="s">
        <v>245</v>
      </c>
      <c r="B59" s="50" t="s">
        <v>246</v>
      </c>
      <c r="C59" s="41" t="s">
        <v>240</v>
      </c>
      <c r="D59" s="51" t="s">
        <v>247</v>
      </c>
      <c r="E59" s="40" t="s">
        <v>134</v>
      </c>
      <c r="F59" s="81">
        <v>693.5</v>
      </c>
      <c r="G59" s="76">
        <v>0</v>
      </c>
      <c r="H59" s="76">
        <v>0</v>
      </c>
      <c r="I59" s="76">
        <v>693.5</v>
      </c>
      <c r="J59" s="77">
        <v>0</v>
      </c>
    </row>
    <row r="60" spans="1:10" ht="39" thickBot="1" x14ac:dyDescent="0.3">
      <c r="A60" s="96" t="s">
        <v>293</v>
      </c>
      <c r="B60" s="97" t="s">
        <v>294</v>
      </c>
      <c r="C60" s="98" t="s">
        <v>203</v>
      </c>
      <c r="D60" s="97"/>
      <c r="E60" s="99" t="s">
        <v>290</v>
      </c>
      <c r="F60" s="84">
        <v>1800</v>
      </c>
      <c r="G60" s="84">
        <v>0</v>
      </c>
      <c r="H60" s="84">
        <v>1530</v>
      </c>
      <c r="I60" s="84">
        <v>270</v>
      </c>
      <c r="J60" s="85">
        <v>0</v>
      </c>
    </row>
    <row r="61" spans="1:10" x14ac:dyDescent="0.25">
      <c r="A61" s="279" t="s">
        <v>221</v>
      </c>
      <c r="B61" s="43" t="s">
        <v>167</v>
      </c>
      <c r="C61" s="51"/>
      <c r="D61" s="273" t="s">
        <v>250</v>
      </c>
      <c r="E61" s="252" t="s">
        <v>134</v>
      </c>
      <c r="F61" s="224" t="s">
        <v>156</v>
      </c>
      <c r="G61" s="224" t="s">
        <v>177</v>
      </c>
      <c r="H61" s="224" t="s">
        <v>177</v>
      </c>
      <c r="I61" s="224" t="s">
        <v>177</v>
      </c>
      <c r="J61" s="224" t="s">
        <v>177</v>
      </c>
    </row>
    <row r="62" spans="1:10" ht="90" thickBot="1" x14ac:dyDescent="0.3">
      <c r="A62" s="280"/>
      <c r="B62" s="44" t="s">
        <v>248</v>
      </c>
      <c r="C62" s="44" t="s">
        <v>249</v>
      </c>
      <c r="D62" s="255"/>
      <c r="E62" s="253"/>
      <c r="F62" s="225"/>
      <c r="G62" s="225"/>
      <c r="H62" s="225"/>
      <c r="I62" s="225"/>
      <c r="J62" s="225"/>
    </row>
    <row r="63" spans="1:10" ht="25.5" x14ac:dyDescent="0.25">
      <c r="A63" s="281" t="s">
        <v>251</v>
      </c>
      <c r="B63" s="284" t="s">
        <v>252</v>
      </c>
      <c r="C63" s="287" t="s">
        <v>128</v>
      </c>
      <c r="D63" s="50" t="s">
        <v>253</v>
      </c>
      <c r="E63" s="252" t="s">
        <v>134</v>
      </c>
      <c r="F63" s="270">
        <f>F66+F71+F77+F79</f>
        <v>27832</v>
      </c>
      <c r="G63" s="270">
        <f>G66+G71+G77+G79</f>
        <v>0</v>
      </c>
      <c r="H63" s="270">
        <f>H66+H71+H77+H79</f>
        <v>0</v>
      </c>
      <c r="I63" s="270">
        <f>I66+I71+I77+I79</f>
        <v>27832</v>
      </c>
      <c r="J63" s="270">
        <f>J66+J71+J77+J79</f>
        <v>0</v>
      </c>
    </row>
    <row r="64" spans="1:10" ht="38.25" x14ac:dyDescent="0.25">
      <c r="A64" s="282"/>
      <c r="B64" s="285"/>
      <c r="C64" s="288"/>
      <c r="D64" s="50" t="s">
        <v>254</v>
      </c>
      <c r="E64" s="265"/>
      <c r="F64" s="271"/>
      <c r="G64" s="271"/>
      <c r="H64" s="271"/>
      <c r="I64" s="271"/>
      <c r="J64" s="271"/>
    </row>
    <row r="65" spans="1:10" ht="15.75" thickBot="1" x14ac:dyDescent="0.3">
      <c r="A65" s="283"/>
      <c r="B65" s="286"/>
      <c r="C65" s="289"/>
      <c r="D65" s="56"/>
      <c r="E65" s="253"/>
      <c r="F65" s="272"/>
      <c r="G65" s="272"/>
      <c r="H65" s="272"/>
      <c r="I65" s="272"/>
      <c r="J65" s="272"/>
    </row>
    <row r="66" spans="1:10" ht="64.5" thickBot="1" x14ac:dyDescent="0.3">
      <c r="A66" s="95" t="s">
        <v>255</v>
      </c>
      <c r="B66" s="38" t="s">
        <v>256</v>
      </c>
      <c r="C66" s="37" t="s">
        <v>133</v>
      </c>
      <c r="D66" s="44" t="s">
        <v>257</v>
      </c>
      <c r="E66" s="40" t="s">
        <v>134</v>
      </c>
      <c r="F66" s="74">
        <v>16000</v>
      </c>
      <c r="G66" s="74">
        <v>0</v>
      </c>
      <c r="H66" s="74">
        <v>0</v>
      </c>
      <c r="I66" s="74">
        <v>16000</v>
      </c>
      <c r="J66" s="75">
        <v>0</v>
      </c>
    </row>
    <row r="67" spans="1:10" ht="51.75" thickBot="1" x14ac:dyDescent="0.3">
      <c r="A67" s="94" t="s">
        <v>258</v>
      </c>
      <c r="B67" s="53" t="s">
        <v>259</v>
      </c>
      <c r="C67" s="40" t="s">
        <v>133</v>
      </c>
      <c r="D67" s="44" t="s">
        <v>257</v>
      </c>
      <c r="E67" s="40" t="s">
        <v>134</v>
      </c>
      <c r="F67" s="76">
        <v>4803.2</v>
      </c>
      <c r="G67" s="76">
        <v>0</v>
      </c>
      <c r="H67" s="76">
        <v>0</v>
      </c>
      <c r="I67" s="76">
        <v>4803.2</v>
      </c>
      <c r="J67" s="77">
        <v>0</v>
      </c>
    </row>
    <row r="68" spans="1:10" ht="51.75" thickBot="1" x14ac:dyDescent="0.3">
      <c r="A68" s="94" t="s">
        <v>260</v>
      </c>
      <c r="B68" s="53" t="s">
        <v>261</v>
      </c>
      <c r="C68" s="40" t="s">
        <v>133</v>
      </c>
      <c r="D68" s="44" t="s">
        <v>257</v>
      </c>
      <c r="E68" s="40" t="s">
        <v>134</v>
      </c>
      <c r="F68" s="76">
        <v>11196.8</v>
      </c>
      <c r="G68" s="76">
        <v>0</v>
      </c>
      <c r="H68" s="76">
        <v>0</v>
      </c>
      <c r="I68" s="76">
        <v>11196.8</v>
      </c>
      <c r="J68" s="77">
        <v>0</v>
      </c>
    </row>
    <row r="69" spans="1:10" x14ac:dyDescent="0.25">
      <c r="A69" s="250" t="s">
        <v>255</v>
      </c>
      <c r="B69" s="50" t="s">
        <v>167</v>
      </c>
      <c r="C69" s="41"/>
      <c r="D69" s="254" t="s">
        <v>263</v>
      </c>
      <c r="E69" s="252" t="s">
        <v>134</v>
      </c>
      <c r="F69" s="247" t="s">
        <v>156</v>
      </c>
      <c r="G69" s="247" t="s">
        <v>177</v>
      </c>
      <c r="H69" s="247" t="s">
        <v>177</v>
      </c>
      <c r="I69" s="247" t="s">
        <v>177</v>
      </c>
      <c r="J69" s="247" t="s">
        <v>177</v>
      </c>
    </row>
    <row r="70" spans="1:10" ht="51.75" thickBot="1" x14ac:dyDescent="0.3">
      <c r="A70" s="251"/>
      <c r="B70" s="40" t="s">
        <v>262</v>
      </c>
      <c r="C70" s="40" t="s">
        <v>133</v>
      </c>
      <c r="D70" s="255"/>
      <c r="E70" s="253"/>
      <c r="F70" s="249"/>
      <c r="G70" s="249"/>
      <c r="H70" s="249"/>
      <c r="I70" s="249"/>
      <c r="J70" s="249"/>
    </row>
    <row r="71" spans="1:10" ht="64.5" thickBot="1" x14ac:dyDescent="0.3">
      <c r="A71" s="95" t="s">
        <v>264</v>
      </c>
      <c r="B71" s="38" t="s">
        <v>265</v>
      </c>
      <c r="C71" s="37" t="s">
        <v>133</v>
      </c>
      <c r="D71" s="44" t="s">
        <v>266</v>
      </c>
      <c r="E71" s="40" t="s">
        <v>134</v>
      </c>
      <c r="F71" s="74">
        <v>985</v>
      </c>
      <c r="G71" s="74">
        <v>0</v>
      </c>
      <c r="H71" s="74">
        <v>0</v>
      </c>
      <c r="I71" s="74">
        <v>985</v>
      </c>
      <c r="J71" s="75">
        <v>0</v>
      </c>
    </row>
    <row r="72" spans="1:10" x14ac:dyDescent="0.25">
      <c r="A72" s="250" t="s">
        <v>267</v>
      </c>
      <c r="B72" s="252" t="s">
        <v>265</v>
      </c>
      <c r="C72" s="41" t="s">
        <v>163</v>
      </c>
      <c r="D72" s="254" t="s">
        <v>268</v>
      </c>
      <c r="E72" s="41" t="s">
        <v>165</v>
      </c>
      <c r="F72" s="247">
        <v>985</v>
      </c>
      <c r="G72" s="247">
        <v>0</v>
      </c>
      <c r="H72" s="247">
        <v>0</v>
      </c>
      <c r="I72" s="247">
        <v>985</v>
      </c>
      <c r="J72" s="247">
        <v>0</v>
      </c>
    </row>
    <row r="73" spans="1:10" ht="39" thickBot="1" x14ac:dyDescent="0.3">
      <c r="A73" s="251"/>
      <c r="B73" s="253"/>
      <c r="C73" s="40" t="s">
        <v>164</v>
      </c>
      <c r="D73" s="255"/>
      <c r="E73" s="40" t="s">
        <v>166</v>
      </c>
      <c r="F73" s="249"/>
      <c r="G73" s="249"/>
      <c r="H73" s="249"/>
      <c r="I73" s="249"/>
      <c r="J73" s="249"/>
    </row>
    <row r="74" spans="1:10" x14ac:dyDescent="0.25">
      <c r="A74" s="92"/>
      <c r="B74" s="41"/>
      <c r="C74" s="50"/>
      <c r="D74" s="254" t="s">
        <v>269</v>
      </c>
      <c r="E74" s="252" t="s">
        <v>134</v>
      </c>
      <c r="F74" s="78"/>
      <c r="G74" s="78"/>
      <c r="H74" s="78"/>
      <c r="I74" s="78"/>
      <c r="J74" s="79"/>
    </row>
    <row r="75" spans="1:10" ht="51" x14ac:dyDescent="0.25">
      <c r="A75" s="269" t="s">
        <v>264</v>
      </c>
      <c r="B75" s="41" t="s">
        <v>167</v>
      </c>
      <c r="C75" s="41" t="s">
        <v>133</v>
      </c>
      <c r="D75" s="273"/>
      <c r="E75" s="265"/>
      <c r="F75" s="248" t="s">
        <v>156</v>
      </c>
      <c r="G75" s="248" t="s">
        <v>177</v>
      </c>
      <c r="H75" s="248" t="s">
        <v>177</v>
      </c>
      <c r="I75" s="248" t="s">
        <v>177</v>
      </c>
      <c r="J75" s="248" t="s">
        <v>177</v>
      </c>
    </row>
    <row r="76" spans="1:10" ht="15.75" thickBot="1" x14ac:dyDescent="0.3">
      <c r="A76" s="251"/>
      <c r="B76" s="40" t="s">
        <v>268</v>
      </c>
      <c r="C76" s="54"/>
      <c r="D76" s="255"/>
      <c r="E76" s="253"/>
      <c r="F76" s="249"/>
      <c r="G76" s="249"/>
      <c r="H76" s="249"/>
      <c r="I76" s="249"/>
      <c r="J76" s="249"/>
    </row>
    <row r="77" spans="1:10" ht="108.6" customHeight="1" thickBot="1" x14ac:dyDescent="0.3">
      <c r="A77" s="95" t="s">
        <v>270</v>
      </c>
      <c r="B77" s="38" t="s">
        <v>49</v>
      </c>
      <c r="C77" s="37" t="s">
        <v>133</v>
      </c>
      <c r="D77" s="34" t="s">
        <v>271</v>
      </c>
      <c r="E77" s="40" t="s">
        <v>134</v>
      </c>
      <c r="F77" s="74">
        <v>200</v>
      </c>
      <c r="G77" s="74">
        <v>0</v>
      </c>
      <c r="H77" s="74">
        <v>0</v>
      </c>
      <c r="I77" s="74">
        <v>200</v>
      </c>
      <c r="J77" s="75">
        <v>0</v>
      </c>
    </row>
    <row r="78" spans="1:10" ht="115.9" customHeight="1" thickBot="1" x14ac:dyDescent="0.3">
      <c r="A78" s="94" t="s">
        <v>272</v>
      </c>
      <c r="B78" s="40" t="s">
        <v>273</v>
      </c>
      <c r="C78" s="40" t="s">
        <v>133</v>
      </c>
      <c r="D78" s="34" t="s">
        <v>271</v>
      </c>
      <c r="E78" s="40" t="s">
        <v>134</v>
      </c>
      <c r="F78" s="76">
        <v>200</v>
      </c>
      <c r="G78" s="76">
        <v>0</v>
      </c>
      <c r="H78" s="76">
        <v>0</v>
      </c>
      <c r="I78" s="76">
        <v>200</v>
      </c>
      <c r="J78" s="77">
        <v>0</v>
      </c>
    </row>
    <row r="79" spans="1:10" ht="128.25" thickBot="1" x14ac:dyDescent="0.3">
      <c r="A79" s="95" t="s">
        <v>274</v>
      </c>
      <c r="B79" s="38" t="s">
        <v>275</v>
      </c>
      <c r="C79" s="37" t="s">
        <v>203</v>
      </c>
      <c r="D79" s="34" t="s">
        <v>276</v>
      </c>
      <c r="E79" s="40" t="s">
        <v>134</v>
      </c>
      <c r="F79" s="74">
        <v>10647</v>
      </c>
      <c r="G79" s="74">
        <v>0</v>
      </c>
      <c r="H79" s="74">
        <v>0</v>
      </c>
      <c r="I79" s="74">
        <v>10647</v>
      </c>
      <c r="J79" s="75">
        <v>0</v>
      </c>
    </row>
    <row r="80" spans="1:10" ht="166.5" thickBot="1" x14ac:dyDescent="0.3">
      <c r="A80" s="94" t="s">
        <v>277</v>
      </c>
      <c r="B80" s="40" t="s">
        <v>117</v>
      </c>
      <c r="C80" s="40" t="s">
        <v>203</v>
      </c>
      <c r="D80" s="44" t="s">
        <v>278</v>
      </c>
      <c r="E80" s="40" t="s">
        <v>134</v>
      </c>
      <c r="F80" s="76">
        <v>10500</v>
      </c>
      <c r="G80" s="76">
        <v>0</v>
      </c>
      <c r="H80" s="76">
        <v>0</v>
      </c>
      <c r="I80" s="76">
        <v>10500</v>
      </c>
      <c r="J80" s="77">
        <v>0</v>
      </c>
    </row>
    <row r="81" spans="1:10" x14ac:dyDescent="0.25">
      <c r="A81" s="250" t="s">
        <v>295</v>
      </c>
      <c r="B81" s="252" t="s">
        <v>279</v>
      </c>
      <c r="C81" s="41" t="s">
        <v>227</v>
      </c>
      <c r="D81" s="254" t="s">
        <v>280</v>
      </c>
      <c r="E81" s="41" t="s">
        <v>165</v>
      </c>
      <c r="F81" s="247">
        <v>147</v>
      </c>
      <c r="G81" s="247">
        <v>0</v>
      </c>
      <c r="H81" s="247">
        <v>0</v>
      </c>
      <c r="I81" s="247">
        <v>147</v>
      </c>
      <c r="J81" s="247">
        <v>0</v>
      </c>
    </row>
    <row r="82" spans="1:10" ht="26.25" thickBot="1" x14ac:dyDescent="0.3">
      <c r="A82" s="251"/>
      <c r="B82" s="253"/>
      <c r="C82" s="41" t="s">
        <v>228</v>
      </c>
      <c r="D82" s="255"/>
      <c r="E82" s="41" t="s">
        <v>166</v>
      </c>
      <c r="F82" s="249"/>
      <c r="G82" s="249"/>
      <c r="H82" s="249"/>
      <c r="I82" s="249"/>
      <c r="J82" s="249"/>
    </row>
    <row r="83" spans="1:10" ht="123" customHeight="1" thickBot="1" x14ac:dyDescent="0.3">
      <c r="A83" s="250" t="s">
        <v>274</v>
      </c>
      <c r="B83" s="45" t="s">
        <v>167</v>
      </c>
      <c r="C83" s="45"/>
      <c r="D83" s="46" t="s">
        <v>283</v>
      </c>
      <c r="E83" s="252" t="s">
        <v>134</v>
      </c>
      <c r="F83" s="247" t="s">
        <v>130</v>
      </c>
      <c r="G83" s="247" t="s">
        <v>177</v>
      </c>
      <c r="H83" s="247" t="s">
        <v>177</v>
      </c>
      <c r="I83" s="247" t="s">
        <v>177</v>
      </c>
      <c r="J83" s="247" t="s">
        <v>177</v>
      </c>
    </row>
    <row r="84" spans="1:10" ht="4.1500000000000004" hidden="1" customHeight="1" x14ac:dyDescent="0.25">
      <c r="A84" s="269"/>
      <c r="B84" s="41" t="s">
        <v>281</v>
      </c>
      <c r="C84" s="41" t="s">
        <v>282</v>
      </c>
      <c r="D84" s="43" t="s">
        <v>284</v>
      </c>
      <c r="E84" s="265"/>
      <c r="F84" s="248"/>
      <c r="G84" s="248"/>
      <c r="H84" s="248"/>
      <c r="I84" s="248"/>
      <c r="J84" s="248"/>
    </row>
    <row r="85" spans="1:10" ht="78.599999999999994" hidden="1" customHeight="1" thickBot="1" x14ac:dyDescent="0.3">
      <c r="A85" s="251"/>
      <c r="B85" s="54"/>
      <c r="C85" s="53"/>
      <c r="D85" s="29"/>
      <c r="E85" s="253"/>
      <c r="F85" s="249"/>
      <c r="G85" s="249"/>
      <c r="H85" s="249"/>
      <c r="I85" s="249"/>
      <c r="J85" s="249"/>
    </row>
    <row r="86" spans="1:10" x14ac:dyDescent="0.25">
      <c r="A86" s="256"/>
      <c r="B86" s="257"/>
      <c r="C86" s="258"/>
      <c r="D86" s="252"/>
      <c r="E86" s="266" t="s">
        <v>130</v>
      </c>
      <c r="F86" s="247">
        <f>F4+F63</f>
        <v>102455.3</v>
      </c>
      <c r="G86" s="247">
        <v>0</v>
      </c>
      <c r="H86" s="247">
        <v>11476.1</v>
      </c>
      <c r="I86" s="247" t="s">
        <v>90</v>
      </c>
      <c r="J86" s="247">
        <v>0</v>
      </c>
    </row>
    <row r="87" spans="1:10" ht="26.45" customHeight="1" x14ac:dyDescent="0.25">
      <c r="A87" s="259" t="s">
        <v>285</v>
      </c>
      <c r="B87" s="260"/>
      <c r="C87" s="261"/>
      <c r="D87" s="265"/>
      <c r="E87" s="267"/>
      <c r="F87" s="248"/>
      <c r="G87" s="248"/>
      <c r="H87" s="248"/>
      <c r="I87" s="248"/>
      <c r="J87" s="248"/>
    </row>
    <row r="88" spans="1:10" ht="15.75" thickBot="1" x14ac:dyDescent="0.3">
      <c r="A88" s="262"/>
      <c r="B88" s="263"/>
      <c r="C88" s="264"/>
      <c r="D88" s="253"/>
      <c r="E88" s="268"/>
      <c r="F88" s="249"/>
      <c r="G88" s="249"/>
      <c r="H88" s="249"/>
      <c r="I88" s="249"/>
      <c r="J88" s="249"/>
    </row>
  </sheetData>
  <mergeCells count="151">
    <mergeCell ref="E4:E5"/>
    <mergeCell ref="F4:F5"/>
    <mergeCell ref="A1:A2"/>
    <mergeCell ref="B1:B2"/>
    <mergeCell ref="C1:C2"/>
    <mergeCell ref="D1:D2"/>
    <mergeCell ref="A4:A5"/>
    <mergeCell ref="B4:B5"/>
    <mergeCell ref="C4:C5"/>
    <mergeCell ref="D4:D5"/>
    <mergeCell ref="E1:E2"/>
    <mergeCell ref="F1:J1"/>
    <mergeCell ref="G4:G5"/>
    <mergeCell ref="H4:H5"/>
    <mergeCell ref="I4:I5"/>
    <mergeCell ref="J4:J5"/>
    <mergeCell ref="F16:F17"/>
    <mergeCell ref="G16:G17"/>
    <mergeCell ref="H16:H17"/>
    <mergeCell ref="I16:I17"/>
    <mergeCell ref="A16:A17"/>
    <mergeCell ref="C16:C17"/>
    <mergeCell ref="D16:D17"/>
    <mergeCell ref="E16:E17"/>
    <mergeCell ref="J16:J17"/>
    <mergeCell ref="I20:I21"/>
    <mergeCell ref="G22:G23"/>
    <mergeCell ref="H22:H23"/>
    <mergeCell ref="I22:I23"/>
    <mergeCell ref="J22:J23"/>
    <mergeCell ref="G20:G21"/>
    <mergeCell ref="H20:H21"/>
    <mergeCell ref="J20:J21"/>
    <mergeCell ref="I27:I28"/>
    <mergeCell ref="J27:J28"/>
    <mergeCell ref="G27:G28"/>
    <mergeCell ref="H27:H28"/>
    <mergeCell ref="A20:A21"/>
    <mergeCell ref="B20:B21"/>
    <mergeCell ref="D20:D21"/>
    <mergeCell ref="F20:F21"/>
    <mergeCell ref="A22:A23"/>
    <mergeCell ref="C22:C23"/>
    <mergeCell ref="D22:D23"/>
    <mergeCell ref="F22:F23"/>
    <mergeCell ref="A27:A28"/>
    <mergeCell ref="D27:D28"/>
    <mergeCell ref="E27:E28"/>
    <mergeCell ref="F27:F28"/>
    <mergeCell ref="A32:A33"/>
    <mergeCell ref="E32:E33"/>
    <mergeCell ref="F32:F33"/>
    <mergeCell ref="G32:G33"/>
    <mergeCell ref="I32:I33"/>
    <mergeCell ref="J32:J33"/>
    <mergeCell ref="H32:H33"/>
    <mergeCell ref="B35:B36"/>
    <mergeCell ref="D35:D36"/>
    <mergeCell ref="F35:F36"/>
    <mergeCell ref="G35:G36"/>
    <mergeCell ref="H35:H36"/>
    <mergeCell ref="I35:I36"/>
    <mergeCell ref="J35:J36"/>
    <mergeCell ref="A42:A43"/>
    <mergeCell ref="E42:E43"/>
    <mergeCell ref="F42:F43"/>
    <mergeCell ref="G42:G43"/>
    <mergeCell ref="H42:H43"/>
    <mergeCell ref="I42:I43"/>
    <mergeCell ref="J42:J43"/>
    <mergeCell ref="A35:A36"/>
    <mergeCell ref="I53:I54"/>
    <mergeCell ref="J53:J54"/>
    <mergeCell ref="G49:G51"/>
    <mergeCell ref="G53:G54"/>
    <mergeCell ref="H53:H54"/>
    <mergeCell ref="G61:G62"/>
    <mergeCell ref="H61:H62"/>
    <mergeCell ref="J63:J65"/>
    <mergeCell ref="D53:D54"/>
    <mergeCell ref="F53:F54"/>
    <mergeCell ref="H49:H51"/>
    <mergeCell ref="I49:I51"/>
    <mergeCell ref="A49:A51"/>
    <mergeCell ref="C49:C51"/>
    <mergeCell ref="E49:E51"/>
    <mergeCell ref="F49:F51"/>
    <mergeCell ref="J49:J51"/>
    <mergeCell ref="A61:A62"/>
    <mergeCell ref="D61:D62"/>
    <mergeCell ref="E61:E62"/>
    <mergeCell ref="F61:F62"/>
    <mergeCell ref="J61:J62"/>
    <mergeCell ref="A63:A65"/>
    <mergeCell ref="B63:B65"/>
    <mergeCell ref="C63:C65"/>
    <mergeCell ref="E63:E65"/>
    <mergeCell ref="F63:F65"/>
    <mergeCell ref="I61:I62"/>
    <mergeCell ref="G63:G65"/>
    <mergeCell ref="A75:A76"/>
    <mergeCell ref="F75:F76"/>
    <mergeCell ref="A72:A73"/>
    <mergeCell ref="B72:B73"/>
    <mergeCell ref="D72:D73"/>
    <mergeCell ref="F72:F73"/>
    <mergeCell ref="A69:A70"/>
    <mergeCell ref="D69:D70"/>
    <mergeCell ref="E69:E70"/>
    <mergeCell ref="F69:F70"/>
    <mergeCell ref="F83:F85"/>
    <mergeCell ref="H63:H65"/>
    <mergeCell ref="I63:I65"/>
    <mergeCell ref="I75:I76"/>
    <mergeCell ref="J75:J76"/>
    <mergeCell ref="D74:D76"/>
    <mergeCell ref="E74:E76"/>
    <mergeCell ref="G75:G76"/>
    <mergeCell ref="H75:H76"/>
    <mergeCell ref="G69:G70"/>
    <mergeCell ref="H69:H70"/>
    <mergeCell ref="J69:J70"/>
    <mergeCell ref="I72:I73"/>
    <mergeCell ref="J72:J73"/>
    <mergeCell ref="G72:G73"/>
    <mergeCell ref="H72:H73"/>
    <mergeCell ref="I69:I70"/>
    <mergeCell ref="I86:I88"/>
    <mergeCell ref="G83:G85"/>
    <mergeCell ref="G81:G82"/>
    <mergeCell ref="H81:H82"/>
    <mergeCell ref="A81:A82"/>
    <mergeCell ref="B81:B82"/>
    <mergeCell ref="D81:D82"/>
    <mergeCell ref="J86:J88"/>
    <mergeCell ref="A86:C86"/>
    <mergeCell ref="A87:C87"/>
    <mergeCell ref="A88:C88"/>
    <mergeCell ref="D86:D88"/>
    <mergeCell ref="G86:G88"/>
    <mergeCell ref="H86:H88"/>
    <mergeCell ref="E86:E88"/>
    <mergeCell ref="F86:F88"/>
    <mergeCell ref="F81:F82"/>
    <mergeCell ref="I81:I82"/>
    <mergeCell ref="J81:J82"/>
    <mergeCell ref="H83:H85"/>
    <mergeCell ref="I83:I85"/>
    <mergeCell ref="J83:J85"/>
    <mergeCell ref="A83:A85"/>
    <mergeCell ref="E83:E85"/>
  </mergeCells>
  <phoneticPr fontId="13" type="noConversion"/>
  <pageMargins left="0.70866141732283472" right="0.70866141732283472" top="0.74803149606299213" bottom="0.74803149606299213"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7"/>
  <sheetViews>
    <sheetView tabSelected="1" topLeftCell="A75" zoomScaleNormal="100" workbookViewId="0">
      <selection activeCell="A79" sqref="A79"/>
    </sheetView>
  </sheetViews>
  <sheetFormatPr defaultRowHeight="15" x14ac:dyDescent="0.25"/>
  <cols>
    <col min="1" max="1" width="17.85546875" customWidth="1"/>
    <col min="2" max="2" width="30.5703125" customWidth="1"/>
    <col min="3" max="3" width="27.7109375" customWidth="1"/>
    <col min="4" max="4" width="23.85546875" customWidth="1"/>
    <col min="5" max="5" width="13" customWidth="1"/>
    <col min="6" max="6" width="11.7109375" customWidth="1"/>
    <col min="7" max="7" width="12" customWidth="1"/>
    <col min="8" max="8" width="12.85546875" customWidth="1"/>
    <col min="9" max="9" width="12.5703125" customWidth="1"/>
  </cols>
  <sheetData>
    <row r="1" spans="1:10" ht="90" customHeight="1" x14ac:dyDescent="0.25">
      <c r="A1" s="135"/>
      <c r="B1" s="135"/>
      <c r="C1" s="135"/>
      <c r="D1" s="135"/>
      <c r="E1" s="135"/>
      <c r="F1" s="135"/>
      <c r="G1" s="302" t="s">
        <v>524</v>
      </c>
      <c r="H1" s="302"/>
      <c r="I1" s="302"/>
    </row>
    <row r="2" spans="1:10" ht="12.75" customHeight="1" x14ac:dyDescent="0.25">
      <c r="A2" s="135"/>
      <c r="B2" s="135"/>
      <c r="C2" s="135"/>
      <c r="D2" s="135"/>
      <c r="E2" s="135"/>
      <c r="F2" s="135"/>
      <c r="G2" s="136"/>
      <c r="H2" s="136"/>
      <c r="I2" s="136"/>
    </row>
    <row r="3" spans="1:10" ht="51" customHeight="1" x14ac:dyDescent="0.25">
      <c r="A3" s="309" t="s">
        <v>520</v>
      </c>
      <c r="B3" s="310"/>
      <c r="C3" s="310"/>
      <c r="D3" s="310"/>
      <c r="E3" s="310"/>
      <c r="F3" s="310"/>
      <c r="G3" s="310"/>
      <c r="H3" s="310"/>
      <c r="I3" s="310"/>
    </row>
    <row r="4" spans="1:10" ht="15.75" thickBot="1" x14ac:dyDescent="0.3">
      <c r="A4" s="135"/>
      <c r="B4" s="135"/>
      <c r="C4" s="135"/>
      <c r="D4" s="135"/>
      <c r="E4" s="135"/>
      <c r="F4" s="135"/>
      <c r="G4" s="135"/>
      <c r="H4" s="135"/>
      <c r="I4" s="135"/>
    </row>
    <row r="5" spans="1:10" ht="42.75" customHeight="1" thickBot="1" x14ac:dyDescent="0.3">
      <c r="A5" s="244" t="s">
        <v>118</v>
      </c>
      <c r="B5" s="244" t="s">
        <v>119</v>
      </c>
      <c r="C5" s="244" t="s">
        <v>300</v>
      </c>
      <c r="D5" s="244" t="s">
        <v>301</v>
      </c>
      <c r="E5" s="244" t="s">
        <v>302</v>
      </c>
      <c r="F5" s="311" t="s">
        <v>303</v>
      </c>
      <c r="G5" s="311" t="s">
        <v>304</v>
      </c>
      <c r="H5" s="311"/>
      <c r="I5" s="244" t="s">
        <v>479</v>
      </c>
    </row>
    <row r="6" spans="1:10" ht="65.25" customHeight="1" thickBot="1" x14ac:dyDescent="0.3">
      <c r="A6" s="246"/>
      <c r="B6" s="246"/>
      <c r="C6" s="246"/>
      <c r="D6" s="246"/>
      <c r="E6" s="246"/>
      <c r="F6" s="311"/>
      <c r="G6" s="137" t="s">
        <v>464</v>
      </c>
      <c r="H6" s="138" t="s">
        <v>305</v>
      </c>
      <c r="I6" s="246"/>
    </row>
    <row r="7" spans="1:10" ht="15.75" thickBot="1" x14ac:dyDescent="0.3">
      <c r="A7" s="32">
        <v>1</v>
      </c>
      <c r="B7" s="32">
        <v>2</v>
      </c>
      <c r="C7" s="32">
        <v>3</v>
      </c>
      <c r="D7" s="32">
        <v>4</v>
      </c>
      <c r="E7" s="138">
        <v>5</v>
      </c>
      <c r="F7" s="138">
        <v>6</v>
      </c>
      <c r="G7" s="138">
        <v>7</v>
      </c>
      <c r="H7" s="138">
        <v>8</v>
      </c>
      <c r="I7" s="130">
        <v>9</v>
      </c>
    </row>
    <row r="8" spans="1:10" ht="150" customHeight="1" thickBot="1" x14ac:dyDescent="0.3">
      <c r="A8" s="139" t="s">
        <v>375</v>
      </c>
      <c r="B8" s="140" t="s">
        <v>376</v>
      </c>
      <c r="C8" s="141" t="s">
        <v>306</v>
      </c>
      <c r="D8" s="142" t="s">
        <v>492</v>
      </c>
      <c r="E8" s="143" t="s">
        <v>307</v>
      </c>
      <c r="F8" s="143" t="s">
        <v>166</v>
      </c>
      <c r="G8" s="144">
        <f>G9+G13</f>
        <v>12569.800000000001</v>
      </c>
      <c r="H8" s="144">
        <f>H9+H13</f>
        <v>6474.5</v>
      </c>
      <c r="I8" s="144">
        <f>I9+I13</f>
        <v>12345.2</v>
      </c>
      <c r="J8" s="28"/>
    </row>
    <row r="9" spans="1:10" ht="55.5" customHeight="1" thickBot="1" x14ac:dyDescent="0.3">
      <c r="A9" s="145" t="s">
        <v>377</v>
      </c>
      <c r="B9" s="146" t="s">
        <v>437</v>
      </c>
      <c r="C9" s="146" t="s">
        <v>308</v>
      </c>
      <c r="D9" s="147" t="s">
        <v>309</v>
      </c>
      <c r="E9" s="143" t="s">
        <v>307</v>
      </c>
      <c r="F9" s="143" t="s">
        <v>166</v>
      </c>
      <c r="G9" s="144">
        <f>G10+G11</f>
        <v>11587.7</v>
      </c>
      <c r="H9" s="144">
        <f>H10+H11</f>
        <v>6474.5</v>
      </c>
      <c r="I9" s="106">
        <f>I10+I11</f>
        <v>11369.6</v>
      </c>
      <c r="J9" s="28"/>
    </row>
    <row r="10" spans="1:10" ht="96" customHeight="1" thickBot="1" x14ac:dyDescent="0.3">
      <c r="A10" s="148" t="s">
        <v>378</v>
      </c>
      <c r="B10" s="111" t="s">
        <v>439</v>
      </c>
      <c r="C10" s="111" t="s">
        <v>308</v>
      </c>
      <c r="D10" s="149" t="s">
        <v>310</v>
      </c>
      <c r="E10" s="150" t="s">
        <v>307</v>
      </c>
      <c r="F10" s="150" t="s">
        <v>166</v>
      </c>
      <c r="G10" s="151">
        <v>587.70000000000005</v>
      </c>
      <c r="H10" s="151">
        <v>0</v>
      </c>
      <c r="I10" s="105">
        <v>587.70000000000005</v>
      </c>
      <c r="J10" s="28"/>
    </row>
    <row r="11" spans="1:10" ht="92.25" customHeight="1" thickBot="1" x14ac:dyDescent="0.3">
      <c r="A11" s="152" t="s">
        <v>379</v>
      </c>
      <c r="B11" s="111" t="s">
        <v>438</v>
      </c>
      <c r="C11" s="111" t="s">
        <v>311</v>
      </c>
      <c r="D11" s="149" t="s">
        <v>312</v>
      </c>
      <c r="E11" s="150" t="s">
        <v>307</v>
      </c>
      <c r="F11" s="150" t="s">
        <v>166</v>
      </c>
      <c r="G11" s="151">
        <v>11000</v>
      </c>
      <c r="H11" s="151">
        <v>6474.5</v>
      </c>
      <c r="I11" s="105">
        <v>10781.9</v>
      </c>
    </row>
    <row r="12" spans="1:10" ht="120.75" customHeight="1" thickBot="1" x14ac:dyDescent="0.3">
      <c r="A12" s="148" t="s">
        <v>380</v>
      </c>
      <c r="B12" s="116" t="s">
        <v>381</v>
      </c>
      <c r="C12" s="116" t="s">
        <v>308</v>
      </c>
      <c r="D12" s="117" t="s">
        <v>313</v>
      </c>
      <c r="E12" s="150" t="s">
        <v>307</v>
      </c>
      <c r="F12" s="150" t="s">
        <v>166</v>
      </c>
      <c r="G12" s="144" t="s">
        <v>130</v>
      </c>
      <c r="H12" s="144" t="s">
        <v>130</v>
      </c>
      <c r="I12" s="144" t="s">
        <v>130</v>
      </c>
      <c r="J12" s="28"/>
    </row>
    <row r="13" spans="1:10" ht="70.5" customHeight="1" thickBot="1" x14ac:dyDescent="0.3">
      <c r="A13" s="153" t="s">
        <v>390</v>
      </c>
      <c r="B13" s="146" t="s">
        <v>440</v>
      </c>
      <c r="C13" s="146" t="s">
        <v>308</v>
      </c>
      <c r="D13" s="147" t="s">
        <v>314</v>
      </c>
      <c r="E13" s="143" t="s">
        <v>307</v>
      </c>
      <c r="F13" s="143" t="s">
        <v>166</v>
      </c>
      <c r="G13" s="144">
        <f>G14</f>
        <v>982.1</v>
      </c>
      <c r="H13" s="144">
        <f>H14</f>
        <v>0</v>
      </c>
      <c r="I13" s="144">
        <f>I14</f>
        <v>975.6</v>
      </c>
    </row>
    <row r="14" spans="1:10" ht="52.5" customHeight="1" thickBot="1" x14ac:dyDescent="0.3">
      <c r="A14" s="148" t="s">
        <v>391</v>
      </c>
      <c r="B14" s="111" t="s">
        <v>441</v>
      </c>
      <c r="C14" s="111" t="s">
        <v>308</v>
      </c>
      <c r="D14" s="149" t="s">
        <v>314</v>
      </c>
      <c r="E14" s="150" t="s">
        <v>307</v>
      </c>
      <c r="F14" s="150" t="s">
        <v>166</v>
      </c>
      <c r="G14" s="151">
        <v>982.1</v>
      </c>
      <c r="H14" s="151">
        <v>0</v>
      </c>
      <c r="I14" s="131">
        <v>975.6</v>
      </c>
    </row>
    <row r="15" spans="1:10" ht="53.25" customHeight="1" thickBot="1" x14ac:dyDescent="0.3">
      <c r="A15" s="148" t="s">
        <v>392</v>
      </c>
      <c r="B15" s="116" t="s">
        <v>382</v>
      </c>
      <c r="C15" s="116" t="s">
        <v>308</v>
      </c>
      <c r="D15" s="117" t="s">
        <v>315</v>
      </c>
      <c r="E15" s="150" t="s">
        <v>307</v>
      </c>
      <c r="F15" s="150" t="s">
        <v>166</v>
      </c>
      <c r="G15" s="144" t="s">
        <v>130</v>
      </c>
      <c r="H15" s="144" t="s">
        <v>130</v>
      </c>
      <c r="I15" s="154" t="s">
        <v>130</v>
      </c>
    </row>
    <row r="16" spans="1:10" ht="52.5" customHeight="1" thickBot="1" x14ac:dyDescent="0.3">
      <c r="A16" s="153" t="s">
        <v>383</v>
      </c>
      <c r="B16" s="140" t="s">
        <v>384</v>
      </c>
      <c r="C16" s="140" t="s">
        <v>308</v>
      </c>
      <c r="D16" s="155" t="s">
        <v>316</v>
      </c>
      <c r="E16" s="143" t="s">
        <v>307</v>
      </c>
      <c r="F16" s="143" t="s">
        <v>166</v>
      </c>
      <c r="G16" s="144">
        <v>16236.4</v>
      </c>
      <c r="H16" s="144">
        <v>0</v>
      </c>
      <c r="I16" s="120">
        <v>0</v>
      </c>
    </row>
    <row r="17" spans="1:10" ht="92.25" customHeight="1" thickBot="1" x14ac:dyDescent="0.3">
      <c r="A17" s="153" t="s">
        <v>385</v>
      </c>
      <c r="B17" s="107" t="s">
        <v>386</v>
      </c>
      <c r="C17" s="146" t="s">
        <v>308</v>
      </c>
      <c r="D17" s="147" t="s">
        <v>317</v>
      </c>
      <c r="E17" s="143" t="s">
        <v>307</v>
      </c>
      <c r="F17" s="143" t="s">
        <v>166</v>
      </c>
      <c r="G17" s="144">
        <f>G21+G22</f>
        <v>16236.4</v>
      </c>
      <c r="H17" s="144">
        <f>H21+H22</f>
        <v>0</v>
      </c>
      <c r="I17" s="144">
        <f>I21+I22</f>
        <v>0</v>
      </c>
    </row>
    <row r="18" spans="1:10" ht="84.6" hidden="1" customHeight="1" thickBot="1" x14ac:dyDescent="0.3">
      <c r="A18" s="148" t="s">
        <v>150</v>
      </c>
      <c r="B18" s="148" t="s">
        <v>151</v>
      </c>
      <c r="C18" s="148" t="s">
        <v>133</v>
      </c>
      <c r="D18" s="156" t="s">
        <v>152</v>
      </c>
      <c r="E18" s="150" t="s">
        <v>307</v>
      </c>
      <c r="F18" s="150" t="s">
        <v>166</v>
      </c>
      <c r="G18" s="151">
        <v>20</v>
      </c>
      <c r="H18" s="151">
        <v>0</v>
      </c>
      <c r="I18" s="105"/>
    </row>
    <row r="19" spans="1:10" ht="26.45" hidden="1" customHeight="1" x14ac:dyDescent="0.25">
      <c r="A19" s="307" t="s">
        <v>138</v>
      </c>
      <c r="B19" s="157" t="s">
        <v>153</v>
      </c>
      <c r="C19" s="307" t="s">
        <v>133</v>
      </c>
      <c r="D19" s="312" t="s">
        <v>155</v>
      </c>
      <c r="E19" s="150" t="s">
        <v>307</v>
      </c>
      <c r="F19" s="150" t="s">
        <v>166</v>
      </c>
      <c r="G19" s="303" t="s">
        <v>156</v>
      </c>
      <c r="H19" s="303" t="s">
        <v>156</v>
      </c>
      <c r="I19" s="105"/>
    </row>
    <row r="20" spans="1:10" ht="52.9" hidden="1" customHeight="1" x14ac:dyDescent="0.25">
      <c r="A20" s="308"/>
      <c r="B20" s="158" t="s">
        <v>154</v>
      </c>
      <c r="C20" s="308"/>
      <c r="D20" s="313"/>
      <c r="E20" s="150" t="s">
        <v>307</v>
      </c>
      <c r="F20" s="150" t="s">
        <v>166</v>
      </c>
      <c r="G20" s="303"/>
      <c r="H20" s="303"/>
      <c r="I20" s="105"/>
    </row>
    <row r="21" spans="1:10" ht="53.25" customHeight="1" thickBot="1" x14ac:dyDescent="0.3">
      <c r="A21" s="109" t="s">
        <v>387</v>
      </c>
      <c r="B21" s="109" t="s">
        <v>318</v>
      </c>
      <c r="C21" s="111" t="s">
        <v>308</v>
      </c>
      <c r="D21" s="149" t="s">
        <v>318</v>
      </c>
      <c r="E21" s="150" t="s">
        <v>307</v>
      </c>
      <c r="F21" s="150" t="s">
        <v>166</v>
      </c>
      <c r="G21" s="151">
        <v>0</v>
      </c>
      <c r="H21" s="151">
        <v>0</v>
      </c>
      <c r="I21" s="105">
        <v>0</v>
      </c>
    </row>
    <row r="22" spans="1:10" ht="55.5" customHeight="1" thickBot="1" x14ac:dyDescent="0.3">
      <c r="A22" s="114" t="s">
        <v>476</v>
      </c>
      <c r="B22" s="109" t="s">
        <v>477</v>
      </c>
      <c r="C22" s="111" t="s">
        <v>308</v>
      </c>
      <c r="D22" s="109" t="s">
        <v>477</v>
      </c>
      <c r="E22" s="150" t="s">
        <v>307</v>
      </c>
      <c r="F22" s="150" t="s">
        <v>166</v>
      </c>
      <c r="G22" s="151">
        <v>16236.4</v>
      </c>
      <c r="H22" s="151">
        <v>0</v>
      </c>
      <c r="I22" s="105">
        <v>0</v>
      </c>
    </row>
    <row r="23" spans="1:10" ht="52.5" customHeight="1" thickBot="1" x14ac:dyDescent="0.3">
      <c r="A23" s="159" t="s">
        <v>478</v>
      </c>
      <c r="B23" s="116" t="s">
        <v>523</v>
      </c>
      <c r="C23" s="116" t="s">
        <v>308</v>
      </c>
      <c r="D23" s="117" t="s">
        <v>319</v>
      </c>
      <c r="E23" s="150" t="s">
        <v>307</v>
      </c>
      <c r="F23" s="150" t="s">
        <v>166</v>
      </c>
      <c r="G23" s="151" t="s">
        <v>130</v>
      </c>
      <c r="H23" s="151" t="s">
        <v>130</v>
      </c>
      <c r="I23" s="151" t="s">
        <v>130</v>
      </c>
    </row>
    <row r="24" spans="1:10" ht="132.75" customHeight="1" thickBot="1" x14ac:dyDescent="0.3">
      <c r="A24" s="160" t="s">
        <v>388</v>
      </c>
      <c r="B24" s="140" t="s">
        <v>451</v>
      </c>
      <c r="C24" s="140" t="s">
        <v>308</v>
      </c>
      <c r="D24" s="155" t="s">
        <v>320</v>
      </c>
      <c r="E24" s="143" t="s">
        <v>307</v>
      </c>
      <c r="F24" s="143" t="s">
        <v>166</v>
      </c>
      <c r="G24" s="144">
        <f>G25+G29+G31+G39+G42+G45+G47</f>
        <v>7229.9000000000005</v>
      </c>
      <c r="H24" s="144">
        <f>H25+H29+H31+H39+H42+H45+H47</f>
        <v>97.300000000000011</v>
      </c>
      <c r="I24" s="120">
        <v>0</v>
      </c>
      <c r="J24" s="28"/>
    </row>
    <row r="25" spans="1:10" ht="52.5" customHeight="1" thickBot="1" x14ac:dyDescent="0.3">
      <c r="A25" s="161" t="s">
        <v>389</v>
      </c>
      <c r="B25" s="108" t="s">
        <v>457</v>
      </c>
      <c r="C25" s="141" t="s">
        <v>308</v>
      </c>
      <c r="D25" s="142" t="s">
        <v>321</v>
      </c>
      <c r="E25" s="143" t="s">
        <v>307</v>
      </c>
      <c r="F25" s="143" t="s">
        <v>166</v>
      </c>
      <c r="G25" s="144">
        <f>G26+G27</f>
        <v>150</v>
      </c>
      <c r="H25" s="144">
        <f>H26+H27</f>
        <v>0</v>
      </c>
      <c r="I25" s="120">
        <v>0</v>
      </c>
    </row>
    <row r="26" spans="1:10" ht="57" customHeight="1" thickBot="1" x14ac:dyDescent="0.3">
      <c r="A26" s="162" t="s">
        <v>393</v>
      </c>
      <c r="B26" s="109" t="s">
        <v>450</v>
      </c>
      <c r="C26" s="109" t="s">
        <v>308</v>
      </c>
      <c r="D26" s="118" t="s">
        <v>483</v>
      </c>
      <c r="E26" s="150" t="s">
        <v>307</v>
      </c>
      <c r="F26" s="150" t="s">
        <v>166</v>
      </c>
      <c r="G26" s="151">
        <v>150</v>
      </c>
      <c r="H26" s="151">
        <v>0</v>
      </c>
      <c r="I26" s="119">
        <v>0</v>
      </c>
    </row>
    <row r="27" spans="1:10" ht="54" customHeight="1" thickBot="1" x14ac:dyDescent="0.3">
      <c r="A27" s="162" t="s">
        <v>394</v>
      </c>
      <c r="B27" s="109" t="s">
        <v>449</v>
      </c>
      <c r="C27" s="109" t="s">
        <v>308</v>
      </c>
      <c r="D27" s="118" t="s">
        <v>322</v>
      </c>
      <c r="E27" s="150" t="s">
        <v>307</v>
      </c>
      <c r="F27" s="150" t="s">
        <v>166</v>
      </c>
      <c r="G27" s="151">
        <v>0</v>
      </c>
      <c r="H27" s="151">
        <v>0</v>
      </c>
      <c r="I27" s="119">
        <v>0</v>
      </c>
    </row>
    <row r="28" spans="1:10" ht="56.25" customHeight="1" thickBot="1" x14ac:dyDescent="0.3">
      <c r="A28" s="163" t="s">
        <v>395</v>
      </c>
      <c r="B28" s="109" t="s">
        <v>325</v>
      </c>
      <c r="C28" s="109" t="s">
        <v>308</v>
      </c>
      <c r="D28" s="118" t="s">
        <v>484</v>
      </c>
      <c r="E28" s="150" t="s">
        <v>307</v>
      </c>
      <c r="F28" s="150" t="s">
        <v>166</v>
      </c>
      <c r="G28" s="151" t="s">
        <v>130</v>
      </c>
      <c r="H28" s="151" t="s">
        <v>130</v>
      </c>
      <c r="I28" s="151" t="s">
        <v>130</v>
      </c>
    </row>
    <row r="29" spans="1:10" ht="54.75" customHeight="1" thickBot="1" x14ac:dyDescent="0.3">
      <c r="A29" s="153" t="s">
        <v>396</v>
      </c>
      <c r="B29" s="108" t="s">
        <v>497</v>
      </c>
      <c r="C29" s="141" t="s">
        <v>308</v>
      </c>
      <c r="D29" s="118" t="s">
        <v>323</v>
      </c>
      <c r="E29" s="143" t="s">
        <v>307</v>
      </c>
      <c r="F29" s="143" t="s">
        <v>166</v>
      </c>
      <c r="G29" s="144">
        <v>0</v>
      </c>
      <c r="H29" s="144">
        <f>H30</f>
        <v>0</v>
      </c>
      <c r="I29" s="133">
        <v>0</v>
      </c>
    </row>
    <row r="30" spans="1:10" ht="54.75" customHeight="1" thickBot="1" x14ac:dyDescent="0.3">
      <c r="A30" s="148" t="s">
        <v>397</v>
      </c>
      <c r="B30" s="110" t="s">
        <v>497</v>
      </c>
      <c r="C30" s="109" t="s">
        <v>308</v>
      </c>
      <c r="D30" s="110" t="s">
        <v>497</v>
      </c>
      <c r="E30" s="150" t="s">
        <v>307</v>
      </c>
      <c r="F30" s="150" t="s">
        <v>166</v>
      </c>
      <c r="G30" s="151">
        <v>0</v>
      </c>
      <c r="H30" s="144">
        <v>0</v>
      </c>
      <c r="I30" s="133">
        <v>0</v>
      </c>
    </row>
    <row r="31" spans="1:10" ht="54.75" customHeight="1" thickBot="1" x14ac:dyDescent="0.3">
      <c r="A31" s="153" t="s">
        <v>398</v>
      </c>
      <c r="B31" s="108" t="s">
        <v>448</v>
      </c>
      <c r="C31" s="141" t="s">
        <v>308</v>
      </c>
      <c r="D31" s="118" t="s">
        <v>323</v>
      </c>
      <c r="E31" s="143" t="s">
        <v>307</v>
      </c>
      <c r="F31" s="143" t="s">
        <v>166</v>
      </c>
      <c r="G31" s="144">
        <f>G32+G33+G34+G35+G36+G37</f>
        <v>6235.3</v>
      </c>
      <c r="H31" s="144">
        <f>H32+H33+H34+H35+H36+H37</f>
        <v>1.1000000000000001</v>
      </c>
      <c r="I31" s="144">
        <f>I32+I33+I34+I35+I36+I37</f>
        <v>3162.9</v>
      </c>
    </row>
    <row r="32" spans="1:10" ht="54.75" customHeight="1" thickBot="1" x14ac:dyDescent="0.3">
      <c r="A32" s="148" t="s">
        <v>399</v>
      </c>
      <c r="B32" s="111" t="s">
        <v>400</v>
      </c>
      <c r="C32" s="111" t="s">
        <v>308</v>
      </c>
      <c r="D32" s="149" t="s">
        <v>324</v>
      </c>
      <c r="E32" s="150" t="s">
        <v>307</v>
      </c>
      <c r="F32" s="150" t="s">
        <v>166</v>
      </c>
      <c r="G32" s="151">
        <v>2500</v>
      </c>
      <c r="H32" s="151">
        <v>0</v>
      </c>
      <c r="I32" s="134">
        <v>0</v>
      </c>
    </row>
    <row r="33" spans="1:9" ht="79.5" customHeight="1" thickBot="1" x14ac:dyDescent="0.3">
      <c r="A33" s="201" t="s">
        <v>401</v>
      </c>
      <c r="B33" s="165" t="s">
        <v>498</v>
      </c>
      <c r="C33" s="111" t="s">
        <v>308</v>
      </c>
      <c r="D33" s="111" t="s">
        <v>498</v>
      </c>
      <c r="E33" s="150" t="s">
        <v>307</v>
      </c>
      <c r="F33" s="150" t="s">
        <v>166</v>
      </c>
      <c r="G33" s="151">
        <v>0</v>
      </c>
      <c r="H33" s="151">
        <v>0</v>
      </c>
      <c r="I33" s="134">
        <v>0</v>
      </c>
    </row>
    <row r="34" spans="1:9" ht="52.5" customHeight="1" thickBot="1" x14ac:dyDescent="0.3">
      <c r="A34" s="204" t="s">
        <v>403</v>
      </c>
      <c r="B34" s="165" t="s">
        <v>402</v>
      </c>
      <c r="C34" s="111" t="s">
        <v>308</v>
      </c>
      <c r="D34" s="149" t="s">
        <v>325</v>
      </c>
      <c r="E34" s="150" t="s">
        <v>307</v>
      </c>
      <c r="F34" s="150" t="s">
        <v>166</v>
      </c>
      <c r="G34" s="151">
        <v>450</v>
      </c>
      <c r="H34" s="151">
        <v>0</v>
      </c>
      <c r="I34" s="134">
        <v>0</v>
      </c>
    </row>
    <row r="35" spans="1:9" ht="52.5" customHeight="1" thickBot="1" x14ac:dyDescent="0.3">
      <c r="A35" s="203" t="s">
        <v>405</v>
      </c>
      <c r="B35" s="112" t="s">
        <v>404</v>
      </c>
      <c r="C35" s="111" t="s">
        <v>308</v>
      </c>
      <c r="D35" s="149" t="s">
        <v>326</v>
      </c>
      <c r="E35" s="150" t="s">
        <v>307</v>
      </c>
      <c r="F35" s="150" t="s">
        <v>166</v>
      </c>
      <c r="G35" s="151">
        <v>130</v>
      </c>
      <c r="H35" s="151">
        <v>1.1000000000000001</v>
      </c>
      <c r="I35" s="134">
        <v>7.6</v>
      </c>
    </row>
    <row r="36" spans="1:9" ht="54" customHeight="1" thickBot="1" x14ac:dyDescent="0.3">
      <c r="A36" s="162" t="s">
        <v>407</v>
      </c>
      <c r="B36" s="113" t="s">
        <v>406</v>
      </c>
      <c r="C36" s="165" t="s">
        <v>308</v>
      </c>
      <c r="D36" s="149" t="s">
        <v>327</v>
      </c>
      <c r="E36" s="150" t="s">
        <v>307</v>
      </c>
      <c r="F36" s="150" t="s">
        <v>166</v>
      </c>
      <c r="G36" s="151">
        <v>3155.3</v>
      </c>
      <c r="H36" s="200">
        <v>0</v>
      </c>
      <c r="I36" s="200">
        <v>3155.3</v>
      </c>
    </row>
    <row r="37" spans="1:9" ht="58.5" customHeight="1" thickBot="1" x14ac:dyDescent="0.3">
      <c r="A37" s="162" t="s">
        <v>525</v>
      </c>
      <c r="B37" s="113" t="s">
        <v>447</v>
      </c>
      <c r="C37" s="165" t="s">
        <v>308</v>
      </c>
      <c r="D37" s="149" t="s">
        <v>328</v>
      </c>
      <c r="E37" s="150" t="s">
        <v>307</v>
      </c>
      <c r="F37" s="150" t="s">
        <v>166</v>
      </c>
      <c r="G37" s="151">
        <v>0</v>
      </c>
      <c r="H37" s="151">
        <v>0</v>
      </c>
      <c r="I37" s="134">
        <v>0</v>
      </c>
    </row>
    <row r="38" spans="1:9" ht="57" customHeight="1" thickBot="1" x14ac:dyDescent="0.3">
      <c r="A38" s="148" t="s">
        <v>526</v>
      </c>
      <c r="B38" s="166" t="s">
        <v>408</v>
      </c>
      <c r="C38" s="116" t="s">
        <v>308</v>
      </c>
      <c r="D38" s="117" t="s">
        <v>329</v>
      </c>
      <c r="E38" s="150" t="s">
        <v>307</v>
      </c>
      <c r="F38" s="150" t="s">
        <v>166</v>
      </c>
      <c r="G38" s="151" t="s">
        <v>130</v>
      </c>
      <c r="H38" s="151" t="s">
        <v>130</v>
      </c>
      <c r="I38" s="167" t="s">
        <v>130</v>
      </c>
    </row>
    <row r="39" spans="1:9" ht="65.25" customHeight="1" thickBot="1" x14ac:dyDescent="0.3">
      <c r="A39" s="160" t="s">
        <v>501</v>
      </c>
      <c r="B39" s="108" t="s">
        <v>499</v>
      </c>
      <c r="C39" s="108" t="s">
        <v>308</v>
      </c>
      <c r="D39" s="142" t="s">
        <v>330</v>
      </c>
      <c r="E39" s="143" t="s">
        <v>307</v>
      </c>
      <c r="F39" s="143" t="s">
        <v>166</v>
      </c>
      <c r="G39" s="144">
        <f>G40</f>
        <v>250</v>
      </c>
      <c r="H39" s="144">
        <f>H40</f>
        <v>0</v>
      </c>
      <c r="I39" s="144">
        <f>I40</f>
        <v>0</v>
      </c>
    </row>
    <row r="40" spans="1:9" ht="84" customHeight="1" thickBot="1" x14ac:dyDescent="0.3">
      <c r="A40" s="168" t="s">
        <v>527</v>
      </c>
      <c r="B40" s="111" t="s">
        <v>500</v>
      </c>
      <c r="C40" s="146" t="s">
        <v>308</v>
      </c>
      <c r="D40" s="147" t="s">
        <v>331</v>
      </c>
      <c r="E40" s="150" t="s">
        <v>307</v>
      </c>
      <c r="F40" s="150" t="s">
        <v>166</v>
      </c>
      <c r="G40" s="151">
        <v>250</v>
      </c>
      <c r="H40" s="151">
        <v>0</v>
      </c>
      <c r="I40" s="134">
        <v>0</v>
      </c>
    </row>
    <row r="41" spans="1:9" ht="51.75" customHeight="1" thickBot="1" x14ac:dyDescent="0.3">
      <c r="A41" s="169" t="s">
        <v>528</v>
      </c>
      <c r="B41" s="116" t="s">
        <v>408</v>
      </c>
      <c r="C41" s="116" t="s">
        <v>308</v>
      </c>
      <c r="D41" s="117" t="s">
        <v>329</v>
      </c>
      <c r="E41" s="150" t="s">
        <v>307</v>
      </c>
      <c r="F41" s="150" t="s">
        <v>166</v>
      </c>
      <c r="G41" s="151" t="s">
        <v>130</v>
      </c>
      <c r="H41" s="151" t="s">
        <v>130</v>
      </c>
      <c r="I41" s="151" t="s">
        <v>130</v>
      </c>
    </row>
    <row r="42" spans="1:9" ht="84" customHeight="1" thickBot="1" x14ac:dyDescent="0.3">
      <c r="A42" s="170" t="s">
        <v>502</v>
      </c>
      <c r="B42" s="108" t="s">
        <v>446</v>
      </c>
      <c r="C42" s="141" t="s">
        <v>308</v>
      </c>
      <c r="D42" s="142" t="s">
        <v>332</v>
      </c>
      <c r="E42" s="143" t="s">
        <v>307</v>
      </c>
      <c r="F42" s="143" t="s">
        <v>166</v>
      </c>
      <c r="G42" s="144">
        <f>G43</f>
        <v>21</v>
      </c>
      <c r="H42" s="144">
        <f>H43</f>
        <v>20.8</v>
      </c>
      <c r="I42" s="144">
        <f>I43</f>
        <v>20.8</v>
      </c>
    </row>
    <row r="43" spans="1:9" ht="132" customHeight="1" thickBot="1" x14ac:dyDescent="0.3">
      <c r="A43" s="148" t="s">
        <v>503</v>
      </c>
      <c r="B43" s="111" t="s">
        <v>442</v>
      </c>
      <c r="C43" s="146" t="s">
        <v>308</v>
      </c>
      <c r="D43" s="147" t="s">
        <v>332</v>
      </c>
      <c r="E43" s="150" t="s">
        <v>307</v>
      </c>
      <c r="F43" s="150" t="s">
        <v>166</v>
      </c>
      <c r="G43" s="151">
        <v>21</v>
      </c>
      <c r="H43" s="151">
        <v>20.8</v>
      </c>
      <c r="I43" s="134">
        <v>20.8</v>
      </c>
    </row>
    <row r="44" spans="1:9" ht="70.5" customHeight="1" thickBot="1" x14ac:dyDescent="0.3">
      <c r="A44" s="148" t="s">
        <v>504</v>
      </c>
      <c r="B44" s="109" t="s">
        <v>409</v>
      </c>
      <c r="C44" s="109" t="s">
        <v>308</v>
      </c>
      <c r="D44" s="118" t="s">
        <v>333</v>
      </c>
      <c r="E44" s="150" t="s">
        <v>307</v>
      </c>
      <c r="F44" s="150" t="s">
        <v>166</v>
      </c>
      <c r="G44" s="151" t="s">
        <v>130</v>
      </c>
      <c r="H44" s="151" t="s">
        <v>130</v>
      </c>
      <c r="I44" s="167" t="s">
        <v>130</v>
      </c>
    </row>
    <row r="45" spans="1:9" ht="65.25" customHeight="1" thickBot="1" x14ac:dyDescent="0.3">
      <c r="A45" s="153" t="s">
        <v>505</v>
      </c>
      <c r="B45" s="141" t="s">
        <v>506</v>
      </c>
      <c r="C45" s="141" t="s">
        <v>308</v>
      </c>
      <c r="D45" s="141" t="s">
        <v>506</v>
      </c>
      <c r="E45" s="143" t="s">
        <v>307</v>
      </c>
      <c r="F45" s="143" t="s">
        <v>166</v>
      </c>
      <c r="G45" s="144">
        <f>G46</f>
        <v>353.6</v>
      </c>
      <c r="H45" s="144">
        <f>H46</f>
        <v>13.5</v>
      </c>
      <c r="I45" s="144">
        <f>I46</f>
        <v>0</v>
      </c>
    </row>
    <row r="46" spans="1:9" ht="71.25" customHeight="1" thickBot="1" x14ac:dyDescent="0.3">
      <c r="A46" s="148" t="s">
        <v>507</v>
      </c>
      <c r="B46" s="109" t="s">
        <v>506</v>
      </c>
      <c r="C46" s="109" t="s">
        <v>308</v>
      </c>
      <c r="D46" s="109" t="s">
        <v>506</v>
      </c>
      <c r="E46" s="150" t="s">
        <v>307</v>
      </c>
      <c r="F46" s="150" t="s">
        <v>166</v>
      </c>
      <c r="G46" s="151">
        <v>353.6</v>
      </c>
      <c r="H46" s="151">
        <v>13.5</v>
      </c>
      <c r="I46" s="171">
        <v>0</v>
      </c>
    </row>
    <row r="47" spans="1:9" ht="51.75" customHeight="1" thickBot="1" x14ac:dyDescent="0.3">
      <c r="A47" s="153" t="s">
        <v>508</v>
      </c>
      <c r="B47" s="141" t="s">
        <v>509</v>
      </c>
      <c r="C47" s="141" t="s">
        <v>308</v>
      </c>
      <c r="D47" s="141" t="s">
        <v>509</v>
      </c>
      <c r="E47" s="143" t="s">
        <v>307</v>
      </c>
      <c r="F47" s="143" t="s">
        <v>166</v>
      </c>
      <c r="G47" s="144">
        <f>G48</f>
        <v>220</v>
      </c>
      <c r="H47" s="144">
        <f>H48</f>
        <v>61.9</v>
      </c>
      <c r="I47" s="144">
        <f>I48</f>
        <v>0</v>
      </c>
    </row>
    <row r="48" spans="1:9" ht="40.5" customHeight="1" thickBot="1" x14ac:dyDescent="0.3">
      <c r="A48" s="148" t="s">
        <v>510</v>
      </c>
      <c r="B48" s="109" t="s">
        <v>509</v>
      </c>
      <c r="C48" s="109" t="s">
        <v>308</v>
      </c>
      <c r="D48" s="109" t="s">
        <v>509</v>
      </c>
      <c r="E48" s="150" t="s">
        <v>307</v>
      </c>
      <c r="F48" s="150" t="s">
        <v>166</v>
      </c>
      <c r="G48" s="151">
        <v>220</v>
      </c>
      <c r="H48" s="151">
        <v>61.9</v>
      </c>
      <c r="I48" s="171">
        <v>0</v>
      </c>
    </row>
    <row r="49" spans="1:10" ht="171.75" customHeight="1" thickBot="1" x14ac:dyDescent="0.3">
      <c r="A49" s="153" t="s">
        <v>410</v>
      </c>
      <c r="B49" s="108" t="s">
        <v>411</v>
      </c>
      <c r="C49" s="141" t="s">
        <v>308</v>
      </c>
      <c r="D49" s="142" t="s">
        <v>493</v>
      </c>
      <c r="E49" s="143" t="s">
        <v>307</v>
      </c>
      <c r="F49" s="143" t="s">
        <v>166</v>
      </c>
      <c r="G49" s="144">
        <f>G50+G66+G69+G73+G77+G80+G83</f>
        <v>56325.799999999996</v>
      </c>
      <c r="H49" s="144">
        <f>H50+H66+H69+H73+H77+H80+H83</f>
        <v>14944</v>
      </c>
      <c r="I49" s="144">
        <f>I50+I66+I69+I73+I77+I80+I83</f>
        <v>35605.5</v>
      </c>
    </row>
    <row r="50" spans="1:10" ht="82.5" customHeight="1" thickBot="1" x14ac:dyDescent="0.3">
      <c r="A50" s="153" t="s">
        <v>412</v>
      </c>
      <c r="B50" s="141" t="s">
        <v>443</v>
      </c>
      <c r="C50" s="141" t="s">
        <v>334</v>
      </c>
      <c r="D50" s="142" t="s">
        <v>485</v>
      </c>
      <c r="E50" s="143" t="s">
        <v>307</v>
      </c>
      <c r="F50" s="143" t="s">
        <v>166</v>
      </c>
      <c r="G50" s="144">
        <f>G51+G52+G53+G54+G55+G56+G58+G59+G60+G61+G57+G62+G63+G65</f>
        <v>24459.200000000001</v>
      </c>
      <c r="H50" s="144">
        <f>H51+H52+H53+H54+H55+H56+H58+H59+H60+H61+H57+H62+H63+H65</f>
        <v>5321.3000000000011</v>
      </c>
      <c r="I50" s="144">
        <f>I51+I52+I53+I54+I55+I56+I58+I59+I60+I61+I57+I62+I63+I65</f>
        <v>12514.7</v>
      </c>
      <c r="J50" s="28"/>
    </row>
    <row r="51" spans="1:10" ht="80.25" customHeight="1" thickBot="1" x14ac:dyDescent="0.3">
      <c r="A51" s="162" t="s">
        <v>511</v>
      </c>
      <c r="B51" s="114" t="s">
        <v>414</v>
      </c>
      <c r="C51" s="109" t="s">
        <v>334</v>
      </c>
      <c r="D51" s="118" t="s">
        <v>486</v>
      </c>
      <c r="E51" s="150" t="s">
        <v>307</v>
      </c>
      <c r="F51" s="150" t="s">
        <v>166</v>
      </c>
      <c r="G51" s="151">
        <v>4657</v>
      </c>
      <c r="H51" s="151">
        <v>0</v>
      </c>
      <c r="I51" s="105">
        <v>4607.5</v>
      </c>
      <c r="J51" s="28"/>
    </row>
    <row r="52" spans="1:10" ht="45.75" customHeight="1" thickBot="1" x14ac:dyDescent="0.3">
      <c r="A52" s="162" t="s">
        <v>413</v>
      </c>
      <c r="B52" s="115" t="s">
        <v>416</v>
      </c>
      <c r="C52" s="116" t="s">
        <v>336</v>
      </c>
      <c r="D52" s="117" t="s">
        <v>337</v>
      </c>
      <c r="E52" s="150" t="s">
        <v>307</v>
      </c>
      <c r="F52" s="150" t="s">
        <v>166</v>
      </c>
      <c r="G52" s="151">
        <v>1885</v>
      </c>
      <c r="H52" s="151">
        <v>713.7</v>
      </c>
      <c r="I52" s="105">
        <v>1734.5</v>
      </c>
    </row>
    <row r="53" spans="1:10" ht="77.25" customHeight="1" thickBot="1" x14ac:dyDescent="0.3">
      <c r="A53" s="163" t="s">
        <v>415</v>
      </c>
      <c r="B53" s="116" t="s">
        <v>418</v>
      </c>
      <c r="C53" s="116" t="s">
        <v>338</v>
      </c>
      <c r="D53" s="149" t="s">
        <v>486</v>
      </c>
      <c r="E53" s="150" t="s">
        <v>307</v>
      </c>
      <c r="F53" s="150" t="s">
        <v>166</v>
      </c>
      <c r="G53" s="151">
        <v>2100</v>
      </c>
      <c r="H53" s="151">
        <v>680.3</v>
      </c>
      <c r="I53" s="105">
        <v>369.8</v>
      </c>
    </row>
    <row r="54" spans="1:10" ht="75.75" customHeight="1" thickBot="1" x14ac:dyDescent="0.3">
      <c r="A54" s="172" t="s">
        <v>417</v>
      </c>
      <c r="B54" s="109" t="s">
        <v>420</v>
      </c>
      <c r="C54" s="141" t="s">
        <v>334</v>
      </c>
      <c r="D54" s="118" t="s">
        <v>337</v>
      </c>
      <c r="E54" s="150" t="s">
        <v>307</v>
      </c>
      <c r="F54" s="150" t="s">
        <v>166</v>
      </c>
      <c r="G54" s="151">
        <v>1100</v>
      </c>
      <c r="H54" s="151">
        <v>398.4</v>
      </c>
      <c r="I54" s="119">
        <v>597.79999999999995</v>
      </c>
    </row>
    <row r="55" spans="1:10" ht="45" customHeight="1" thickBot="1" x14ac:dyDescent="0.3">
      <c r="A55" s="173" t="s">
        <v>419</v>
      </c>
      <c r="B55" s="109" t="s">
        <v>422</v>
      </c>
      <c r="C55" s="109" t="s">
        <v>336</v>
      </c>
      <c r="D55" s="118" t="s">
        <v>337</v>
      </c>
      <c r="E55" s="150" t="s">
        <v>307</v>
      </c>
      <c r="F55" s="150" t="s">
        <v>166</v>
      </c>
      <c r="G55" s="151">
        <v>400</v>
      </c>
      <c r="H55" s="151">
        <v>110.4</v>
      </c>
      <c r="I55" s="119">
        <v>209.5</v>
      </c>
    </row>
    <row r="56" spans="1:10" ht="81.75" customHeight="1" thickBot="1" x14ac:dyDescent="0.3">
      <c r="A56" s="174" t="s">
        <v>421</v>
      </c>
      <c r="B56" s="109" t="s">
        <v>424</v>
      </c>
      <c r="C56" s="109" t="s">
        <v>336</v>
      </c>
      <c r="D56" s="118" t="s">
        <v>335</v>
      </c>
      <c r="E56" s="150" t="s">
        <v>307</v>
      </c>
      <c r="F56" s="150" t="s">
        <v>166</v>
      </c>
      <c r="G56" s="151">
        <v>9150</v>
      </c>
      <c r="H56" s="151">
        <v>2265.9</v>
      </c>
      <c r="I56" s="119">
        <v>3342.5</v>
      </c>
    </row>
    <row r="57" spans="1:10" ht="98.25" customHeight="1" thickBot="1" x14ac:dyDescent="0.3">
      <c r="A57" s="148" t="s">
        <v>423</v>
      </c>
      <c r="B57" s="109" t="s">
        <v>512</v>
      </c>
      <c r="C57" s="109" t="s">
        <v>340</v>
      </c>
      <c r="D57" s="118"/>
      <c r="E57" s="150" t="s">
        <v>307</v>
      </c>
      <c r="F57" s="150" t="s">
        <v>166</v>
      </c>
      <c r="G57" s="151">
        <v>0</v>
      </c>
      <c r="H57" s="151">
        <v>0</v>
      </c>
      <c r="I57" s="119">
        <v>0</v>
      </c>
    </row>
    <row r="58" spans="1:10" ht="45.75" customHeight="1" thickBot="1" x14ac:dyDescent="0.3">
      <c r="A58" s="148" t="s">
        <v>425</v>
      </c>
      <c r="B58" s="109" t="s">
        <v>426</v>
      </c>
      <c r="C58" s="109" t="s">
        <v>339</v>
      </c>
      <c r="D58" s="118" t="s">
        <v>337</v>
      </c>
      <c r="E58" s="150" t="s">
        <v>307</v>
      </c>
      <c r="F58" s="150" t="s">
        <v>166</v>
      </c>
      <c r="G58" s="151">
        <v>497.2</v>
      </c>
      <c r="H58" s="151">
        <v>485.3</v>
      </c>
      <c r="I58" s="119">
        <v>485.3</v>
      </c>
    </row>
    <row r="59" spans="1:10" ht="94.5" customHeight="1" thickBot="1" x14ac:dyDescent="0.3">
      <c r="A59" s="148" t="s">
        <v>427</v>
      </c>
      <c r="B59" s="109" t="s">
        <v>428</v>
      </c>
      <c r="C59" s="109" t="s">
        <v>340</v>
      </c>
      <c r="D59" s="118" t="s">
        <v>341</v>
      </c>
      <c r="E59" s="150" t="s">
        <v>307</v>
      </c>
      <c r="F59" s="150" t="s">
        <v>166</v>
      </c>
      <c r="G59" s="151">
        <v>2000</v>
      </c>
      <c r="H59" s="151">
        <v>357.1</v>
      </c>
      <c r="I59" s="119">
        <v>357.5</v>
      </c>
    </row>
    <row r="60" spans="1:10" ht="33.75" customHeight="1" thickBot="1" x14ac:dyDescent="0.3">
      <c r="A60" s="164" t="s">
        <v>429</v>
      </c>
      <c r="B60" s="109" t="s">
        <v>430</v>
      </c>
      <c r="C60" s="109" t="s">
        <v>344</v>
      </c>
      <c r="D60" s="118" t="s">
        <v>342</v>
      </c>
      <c r="E60" s="150" t="s">
        <v>307</v>
      </c>
      <c r="F60" s="150" t="s">
        <v>166</v>
      </c>
      <c r="G60" s="151">
        <v>260</v>
      </c>
      <c r="H60" s="151">
        <v>0</v>
      </c>
      <c r="I60" s="119">
        <v>247.1</v>
      </c>
    </row>
    <row r="61" spans="1:10" ht="43.5" customHeight="1" thickBot="1" x14ac:dyDescent="0.3">
      <c r="A61" s="175" t="s">
        <v>431</v>
      </c>
      <c r="B61" s="109" t="s">
        <v>432</v>
      </c>
      <c r="C61" s="109" t="s">
        <v>344</v>
      </c>
      <c r="D61" s="118" t="s">
        <v>343</v>
      </c>
      <c r="E61" s="150" t="s">
        <v>307</v>
      </c>
      <c r="F61" s="150" t="s">
        <v>166</v>
      </c>
      <c r="G61" s="151">
        <v>120</v>
      </c>
      <c r="H61" s="151">
        <v>0</v>
      </c>
      <c r="I61" s="119">
        <v>120</v>
      </c>
    </row>
    <row r="62" spans="1:10" ht="94.5" customHeight="1" thickBot="1" x14ac:dyDescent="0.3">
      <c r="A62" s="176" t="s">
        <v>433</v>
      </c>
      <c r="B62" s="109" t="s">
        <v>435</v>
      </c>
      <c r="C62" s="109" t="s">
        <v>340</v>
      </c>
      <c r="D62" s="118" t="s">
        <v>487</v>
      </c>
      <c r="E62" s="150" t="s">
        <v>307</v>
      </c>
      <c r="F62" s="150" t="s">
        <v>166</v>
      </c>
      <c r="G62" s="151">
        <v>0</v>
      </c>
      <c r="H62" s="151">
        <v>0</v>
      </c>
      <c r="I62" s="119">
        <v>0</v>
      </c>
    </row>
    <row r="63" spans="1:10" ht="96.75" customHeight="1" thickBot="1" x14ac:dyDescent="0.3">
      <c r="A63" s="304" t="s">
        <v>434</v>
      </c>
      <c r="B63" s="114" t="s">
        <v>513</v>
      </c>
      <c r="C63" s="109" t="s">
        <v>340</v>
      </c>
      <c r="D63" s="118" t="s">
        <v>337</v>
      </c>
      <c r="E63" s="150" t="s">
        <v>307</v>
      </c>
      <c r="F63" s="150" t="s">
        <v>166</v>
      </c>
      <c r="G63" s="303">
        <v>1000</v>
      </c>
      <c r="H63" s="303">
        <v>153.19999999999999</v>
      </c>
      <c r="I63" s="119">
        <v>153.19999999999999</v>
      </c>
    </row>
    <row r="64" spans="1:10" ht="14.45" hidden="1" customHeight="1" x14ac:dyDescent="0.25">
      <c r="A64" s="304"/>
      <c r="B64" s="177" t="s">
        <v>345</v>
      </c>
      <c r="C64" s="141" t="s">
        <v>334</v>
      </c>
      <c r="D64" s="142" t="s">
        <v>346</v>
      </c>
      <c r="E64" s="150" t="s">
        <v>307</v>
      </c>
      <c r="F64" s="150" t="s">
        <v>166</v>
      </c>
      <c r="G64" s="303"/>
      <c r="H64" s="303"/>
      <c r="I64" s="119"/>
    </row>
    <row r="65" spans="1:10" ht="94.5" customHeight="1" thickBot="1" x14ac:dyDescent="0.3">
      <c r="A65" s="176" t="s">
        <v>514</v>
      </c>
      <c r="B65" s="114" t="s">
        <v>515</v>
      </c>
      <c r="C65" s="109" t="s">
        <v>340</v>
      </c>
      <c r="D65" s="114" t="s">
        <v>515</v>
      </c>
      <c r="E65" s="150" t="s">
        <v>307</v>
      </c>
      <c r="F65" s="150" t="s">
        <v>166</v>
      </c>
      <c r="G65" s="151">
        <v>1290</v>
      </c>
      <c r="H65" s="151">
        <v>157</v>
      </c>
      <c r="I65" s="132">
        <v>290</v>
      </c>
    </row>
    <row r="66" spans="1:10" ht="51.75" thickBot="1" x14ac:dyDescent="0.3">
      <c r="A66" s="178" t="s">
        <v>465</v>
      </c>
      <c r="B66" s="108" t="s">
        <v>347</v>
      </c>
      <c r="C66" s="146" t="s">
        <v>308</v>
      </c>
      <c r="D66" s="147" t="s">
        <v>347</v>
      </c>
      <c r="E66" s="143" t="s">
        <v>307</v>
      </c>
      <c r="F66" s="143" t="s">
        <v>166</v>
      </c>
      <c r="G66" s="144">
        <f>G67</f>
        <v>260</v>
      </c>
      <c r="H66" s="144">
        <f>H67</f>
        <v>0</v>
      </c>
      <c r="I66" s="144">
        <f>I67</f>
        <v>0</v>
      </c>
    </row>
    <row r="67" spans="1:10" ht="131.25" customHeight="1" thickBot="1" x14ac:dyDescent="0.3">
      <c r="A67" s="148" t="s">
        <v>445</v>
      </c>
      <c r="B67" s="110" t="s">
        <v>348</v>
      </c>
      <c r="C67" s="116" t="s">
        <v>516</v>
      </c>
      <c r="D67" s="149" t="s">
        <v>347</v>
      </c>
      <c r="E67" s="150" t="s">
        <v>307</v>
      </c>
      <c r="F67" s="150" t="s">
        <v>166</v>
      </c>
      <c r="G67" s="151">
        <v>260</v>
      </c>
      <c r="H67" s="151">
        <v>0</v>
      </c>
      <c r="I67" s="105">
        <v>0</v>
      </c>
    </row>
    <row r="68" spans="1:10" ht="35.25" customHeight="1" thickBot="1" x14ac:dyDescent="0.3">
      <c r="A68" s="164" t="s">
        <v>458</v>
      </c>
      <c r="B68" s="109" t="s">
        <v>436</v>
      </c>
      <c r="C68" s="116" t="s">
        <v>36</v>
      </c>
      <c r="D68" s="116" t="s">
        <v>347</v>
      </c>
      <c r="E68" s="179" t="s">
        <v>307</v>
      </c>
      <c r="F68" s="150" t="s">
        <v>166</v>
      </c>
      <c r="G68" s="151" t="s">
        <v>130</v>
      </c>
      <c r="H68" s="151" t="s">
        <v>130</v>
      </c>
      <c r="I68" s="151" t="s">
        <v>130</v>
      </c>
    </row>
    <row r="69" spans="1:10" ht="96.75" customHeight="1" thickBot="1" x14ac:dyDescent="0.3">
      <c r="A69" s="180" t="s">
        <v>466</v>
      </c>
      <c r="B69" s="108" t="s">
        <v>349</v>
      </c>
      <c r="C69" s="141" t="s">
        <v>308</v>
      </c>
      <c r="D69" s="141" t="s">
        <v>444</v>
      </c>
      <c r="E69" s="181" t="s">
        <v>307</v>
      </c>
      <c r="F69" s="143" t="s">
        <v>166</v>
      </c>
      <c r="G69" s="144">
        <f>G70+G71</f>
        <v>2500</v>
      </c>
      <c r="H69" s="144">
        <f>H70+H71</f>
        <v>876</v>
      </c>
      <c r="I69" s="144">
        <f>I70+I71</f>
        <v>1840.2</v>
      </c>
    </row>
    <row r="70" spans="1:10" ht="57" customHeight="1" thickBot="1" x14ac:dyDescent="0.3">
      <c r="A70" s="162" t="s">
        <v>459</v>
      </c>
      <c r="B70" s="121" t="s">
        <v>517</v>
      </c>
      <c r="C70" s="182" t="s">
        <v>350</v>
      </c>
      <c r="D70" s="149" t="s">
        <v>351</v>
      </c>
      <c r="E70" s="150" t="s">
        <v>307</v>
      </c>
      <c r="F70" s="150" t="s">
        <v>166</v>
      </c>
      <c r="G70" s="151">
        <v>2000</v>
      </c>
      <c r="H70" s="151">
        <v>727.5</v>
      </c>
      <c r="I70" s="105">
        <v>1502.4</v>
      </c>
    </row>
    <row r="71" spans="1:10" ht="105.75" customHeight="1" thickBot="1" x14ac:dyDescent="0.3">
      <c r="A71" s="162" t="s">
        <v>529</v>
      </c>
      <c r="B71" s="122" t="s">
        <v>352</v>
      </c>
      <c r="C71" s="165" t="s">
        <v>353</v>
      </c>
      <c r="D71" s="149" t="s">
        <v>354</v>
      </c>
      <c r="E71" s="150" t="s">
        <v>307</v>
      </c>
      <c r="F71" s="150" t="s">
        <v>166</v>
      </c>
      <c r="G71" s="151">
        <v>500</v>
      </c>
      <c r="H71" s="183">
        <v>148.5</v>
      </c>
      <c r="I71" s="105">
        <v>337.8</v>
      </c>
    </row>
    <row r="72" spans="1:10" ht="66.75" customHeight="1" thickBot="1" x14ac:dyDescent="0.3">
      <c r="A72" s="162" t="s">
        <v>530</v>
      </c>
      <c r="B72" s="184" t="s">
        <v>452</v>
      </c>
      <c r="C72" s="115" t="s">
        <v>334</v>
      </c>
      <c r="D72" s="117" t="s">
        <v>349</v>
      </c>
      <c r="E72" s="150" t="s">
        <v>307</v>
      </c>
      <c r="F72" s="150" t="s">
        <v>166</v>
      </c>
      <c r="G72" s="151" t="s">
        <v>130</v>
      </c>
      <c r="H72" s="151" t="s">
        <v>130</v>
      </c>
      <c r="I72" s="151" t="s">
        <v>130</v>
      </c>
    </row>
    <row r="73" spans="1:10" ht="120.75" customHeight="1" thickBot="1" x14ac:dyDescent="0.3">
      <c r="A73" s="185" t="s">
        <v>467</v>
      </c>
      <c r="B73" s="123" t="s">
        <v>355</v>
      </c>
      <c r="C73" s="186" t="s">
        <v>308</v>
      </c>
      <c r="D73" s="147" t="s">
        <v>488</v>
      </c>
      <c r="E73" s="143" t="s">
        <v>307</v>
      </c>
      <c r="F73" s="143" t="s">
        <v>166</v>
      </c>
      <c r="G73" s="144">
        <f>G75+G74+G76</f>
        <v>6250</v>
      </c>
      <c r="H73" s="144">
        <f>H75+H74+H76</f>
        <v>3021</v>
      </c>
      <c r="I73" s="144">
        <f>I75+I74+I76</f>
        <v>3021</v>
      </c>
      <c r="J73" s="28"/>
    </row>
    <row r="74" spans="1:10" ht="57.75" customHeight="1" thickBot="1" x14ac:dyDescent="0.3">
      <c r="A74" s="162" t="s">
        <v>460</v>
      </c>
      <c r="B74" s="122" t="s">
        <v>356</v>
      </c>
      <c r="C74" s="165" t="s">
        <v>308</v>
      </c>
      <c r="D74" s="149" t="s">
        <v>357</v>
      </c>
      <c r="E74" s="150" t="s">
        <v>307</v>
      </c>
      <c r="F74" s="150" t="s">
        <v>166</v>
      </c>
      <c r="G74" s="151">
        <v>1250</v>
      </c>
      <c r="H74" s="151">
        <v>530.9</v>
      </c>
      <c r="I74" s="132">
        <v>530.9</v>
      </c>
    </row>
    <row r="75" spans="1:10" ht="105" customHeight="1" thickBot="1" x14ac:dyDescent="0.3">
      <c r="A75" s="162" t="s">
        <v>468</v>
      </c>
      <c r="B75" s="122" t="s">
        <v>358</v>
      </c>
      <c r="C75" s="165" t="s">
        <v>353</v>
      </c>
      <c r="D75" s="149" t="s">
        <v>489</v>
      </c>
      <c r="E75" s="150" t="s">
        <v>307</v>
      </c>
      <c r="F75" s="150" t="s">
        <v>166</v>
      </c>
      <c r="G75" s="151">
        <v>3000</v>
      </c>
      <c r="H75" s="151">
        <v>2490.1</v>
      </c>
      <c r="I75" s="105">
        <f>H75</f>
        <v>2490.1</v>
      </c>
    </row>
    <row r="76" spans="1:10" ht="98.25" customHeight="1" thickBot="1" x14ac:dyDescent="0.3">
      <c r="A76" s="162" t="s">
        <v>469</v>
      </c>
      <c r="B76" s="122" t="s">
        <v>359</v>
      </c>
      <c r="C76" s="165" t="s">
        <v>308</v>
      </c>
      <c r="D76" s="149" t="s">
        <v>490</v>
      </c>
      <c r="E76" s="150" t="s">
        <v>307</v>
      </c>
      <c r="F76" s="150" t="s">
        <v>166</v>
      </c>
      <c r="G76" s="151">
        <v>2000</v>
      </c>
      <c r="H76" s="151">
        <v>0</v>
      </c>
      <c r="I76" s="132">
        <v>0</v>
      </c>
    </row>
    <row r="77" spans="1:10" ht="108" customHeight="1" thickBot="1" x14ac:dyDescent="0.3">
      <c r="A77" s="153" t="s">
        <v>518</v>
      </c>
      <c r="B77" s="124" t="s">
        <v>360</v>
      </c>
      <c r="C77" s="187" t="s">
        <v>308</v>
      </c>
      <c r="D77" s="188" t="s">
        <v>491</v>
      </c>
      <c r="E77" s="143" t="s">
        <v>307</v>
      </c>
      <c r="F77" s="143" t="s">
        <v>166</v>
      </c>
      <c r="G77" s="144">
        <f>G78</f>
        <v>1000</v>
      </c>
      <c r="H77" s="144">
        <f>H78</f>
        <v>0</v>
      </c>
      <c r="I77" s="144">
        <f>I78</f>
        <v>1000</v>
      </c>
    </row>
    <row r="78" spans="1:10" ht="99" customHeight="1" thickBot="1" x14ac:dyDescent="0.3">
      <c r="A78" s="148" t="s">
        <v>461</v>
      </c>
      <c r="B78" s="125" t="s">
        <v>361</v>
      </c>
      <c r="C78" s="189" t="s">
        <v>353</v>
      </c>
      <c r="D78" s="190" t="s">
        <v>362</v>
      </c>
      <c r="E78" s="150" t="s">
        <v>307</v>
      </c>
      <c r="F78" s="150" t="s">
        <v>166</v>
      </c>
      <c r="G78" s="151">
        <v>1000</v>
      </c>
      <c r="H78" s="151">
        <v>0</v>
      </c>
      <c r="I78" s="105">
        <v>1000</v>
      </c>
    </row>
    <row r="79" spans="1:10" ht="42.75" customHeight="1" thickBot="1" x14ac:dyDescent="0.3">
      <c r="A79" s="148" t="s">
        <v>531</v>
      </c>
      <c r="B79" s="176" t="s">
        <v>454</v>
      </c>
      <c r="C79" s="176" t="s">
        <v>308</v>
      </c>
      <c r="D79" s="191" t="s">
        <v>453</v>
      </c>
      <c r="E79" s="150" t="s">
        <v>307</v>
      </c>
      <c r="F79" s="150" t="s">
        <v>166</v>
      </c>
      <c r="G79" s="151" t="s">
        <v>130</v>
      </c>
      <c r="H79" s="151" t="s">
        <v>130</v>
      </c>
      <c r="I79" s="151" t="s">
        <v>130</v>
      </c>
    </row>
    <row r="80" spans="1:10" ht="56.25" customHeight="1" thickBot="1" x14ac:dyDescent="0.3">
      <c r="A80" s="185" t="s">
        <v>519</v>
      </c>
      <c r="B80" s="126" t="s">
        <v>363</v>
      </c>
      <c r="C80" s="145" t="s">
        <v>308</v>
      </c>
      <c r="D80" s="192" t="s">
        <v>364</v>
      </c>
      <c r="E80" s="143" t="s">
        <v>307</v>
      </c>
      <c r="F80" s="143" t="s">
        <v>166</v>
      </c>
      <c r="G80" s="144">
        <f>G81</f>
        <v>9700</v>
      </c>
      <c r="H80" s="144">
        <f>H81</f>
        <v>1943</v>
      </c>
      <c r="I80" s="106">
        <f>I81</f>
        <v>5073</v>
      </c>
    </row>
    <row r="81" spans="1:10" ht="135" customHeight="1" thickBot="1" x14ac:dyDescent="0.3">
      <c r="A81" s="193" t="s">
        <v>462</v>
      </c>
      <c r="B81" s="127" t="s">
        <v>365</v>
      </c>
      <c r="C81" s="176" t="s">
        <v>353</v>
      </c>
      <c r="D81" s="191" t="s">
        <v>366</v>
      </c>
      <c r="E81" s="150" t="s">
        <v>307</v>
      </c>
      <c r="F81" s="150" t="s">
        <v>166</v>
      </c>
      <c r="G81" s="151">
        <v>9700</v>
      </c>
      <c r="H81" s="151">
        <v>1943</v>
      </c>
      <c r="I81" s="105">
        <v>5073</v>
      </c>
    </row>
    <row r="82" spans="1:10" ht="53.25" customHeight="1" thickBot="1" x14ac:dyDescent="0.3">
      <c r="A82" s="194" t="s">
        <v>470</v>
      </c>
      <c r="B82" s="109" t="s">
        <v>455</v>
      </c>
      <c r="C82" s="109" t="s">
        <v>308</v>
      </c>
      <c r="D82" s="118" t="s">
        <v>367</v>
      </c>
      <c r="E82" s="150" t="s">
        <v>307</v>
      </c>
      <c r="F82" s="150" t="s">
        <v>166</v>
      </c>
      <c r="G82" s="151" t="s">
        <v>130</v>
      </c>
      <c r="H82" s="151" t="s">
        <v>130</v>
      </c>
      <c r="I82" s="151" t="s">
        <v>130</v>
      </c>
    </row>
    <row r="83" spans="1:10" ht="84" customHeight="1" thickBot="1" x14ac:dyDescent="0.3">
      <c r="A83" s="195" t="s">
        <v>471</v>
      </c>
      <c r="B83" s="108" t="s">
        <v>368</v>
      </c>
      <c r="C83" s="141" t="s">
        <v>339</v>
      </c>
      <c r="D83" s="142" t="s">
        <v>369</v>
      </c>
      <c r="E83" s="150" t="s">
        <v>307</v>
      </c>
      <c r="F83" s="150" t="s">
        <v>166</v>
      </c>
      <c r="G83" s="144">
        <f>G84+G85+G86</f>
        <v>12156.6</v>
      </c>
      <c r="H83" s="144">
        <f>H84+H85+H86</f>
        <v>3782.7</v>
      </c>
      <c r="I83" s="120">
        <f>I84+I85+I86</f>
        <v>12156.6</v>
      </c>
      <c r="J83" s="28"/>
    </row>
    <row r="84" spans="1:10" ht="53.25" customHeight="1" thickBot="1" x14ac:dyDescent="0.3">
      <c r="A84" s="194" t="s">
        <v>472</v>
      </c>
      <c r="B84" s="110" t="s">
        <v>370</v>
      </c>
      <c r="C84" s="109" t="s">
        <v>371</v>
      </c>
      <c r="D84" s="118" t="s">
        <v>372</v>
      </c>
      <c r="E84" s="150" t="s">
        <v>307</v>
      </c>
      <c r="F84" s="150" t="s">
        <v>166</v>
      </c>
      <c r="G84" s="151">
        <v>5944.1</v>
      </c>
      <c r="H84" s="151">
        <v>2375.6</v>
      </c>
      <c r="I84" s="119">
        <v>5944.1</v>
      </c>
      <c r="J84" s="28"/>
    </row>
    <row r="85" spans="1:10" ht="54.75" customHeight="1" thickBot="1" x14ac:dyDescent="0.3">
      <c r="A85" s="196" t="s">
        <v>473</v>
      </c>
      <c r="B85" s="128" t="s">
        <v>373</v>
      </c>
      <c r="C85" s="112" t="s">
        <v>371</v>
      </c>
      <c r="D85" s="197" t="s">
        <v>372</v>
      </c>
      <c r="E85" s="150" t="s">
        <v>307</v>
      </c>
      <c r="F85" s="150" t="s">
        <v>166</v>
      </c>
      <c r="G85" s="151">
        <v>2178.3000000000002</v>
      </c>
      <c r="H85" s="151">
        <v>466.2</v>
      </c>
      <c r="I85" s="105">
        <v>2178.3000000000002</v>
      </c>
    </row>
    <row r="86" spans="1:10" ht="55.5" customHeight="1" thickBot="1" x14ac:dyDescent="0.3">
      <c r="A86" s="109" t="s">
        <v>474</v>
      </c>
      <c r="B86" s="129" t="s">
        <v>463</v>
      </c>
      <c r="C86" s="111" t="s">
        <v>371</v>
      </c>
      <c r="D86" s="149" t="s">
        <v>372</v>
      </c>
      <c r="E86" s="150" t="s">
        <v>307</v>
      </c>
      <c r="F86" s="150" t="s">
        <v>166</v>
      </c>
      <c r="G86" s="151">
        <v>4034.2</v>
      </c>
      <c r="H86" s="151">
        <v>940.9</v>
      </c>
      <c r="I86" s="105">
        <v>4034.2</v>
      </c>
    </row>
    <row r="87" spans="1:10" ht="40.5" customHeight="1" thickBot="1" x14ac:dyDescent="0.3">
      <c r="A87" s="109" t="s">
        <v>475</v>
      </c>
      <c r="B87" s="116" t="s">
        <v>456</v>
      </c>
      <c r="C87" s="116" t="s">
        <v>339</v>
      </c>
      <c r="D87" s="117" t="s">
        <v>494</v>
      </c>
      <c r="E87" s="150" t="s">
        <v>307</v>
      </c>
      <c r="F87" s="150" t="s">
        <v>166</v>
      </c>
      <c r="G87" s="151" t="s">
        <v>130</v>
      </c>
      <c r="H87" s="151" t="s">
        <v>130</v>
      </c>
      <c r="I87" s="151" t="s">
        <v>130</v>
      </c>
    </row>
    <row r="88" spans="1:10" ht="195.75" customHeight="1" thickBot="1" x14ac:dyDescent="0.3">
      <c r="A88" s="305" t="s">
        <v>285</v>
      </c>
      <c r="B88" s="306"/>
      <c r="C88" s="198" t="s">
        <v>374</v>
      </c>
      <c r="D88" s="148"/>
      <c r="E88" s="150"/>
      <c r="F88" s="150"/>
      <c r="G88" s="151">
        <f>G8+G16+G24+G49</f>
        <v>92361.9</v>
      </c>
      <c r="H88" s="151">
        <f>H8+H16+H24+H49</f>
        <v>21515.8</v>
      </c>
      <c r="I88" s="151">
        <f>I8+I16+I24+I49</f>
        <v>47950.7</v>
      </c>
    </row>
    <row r="89" spans="1:10" x14ac:dyDescent="0.25">
      <c r="A89" s="135"/>
      <c r="B89" s="135"/>
      <c r="C89" s="135"/>
      <c r="D89" s="135"/>
      <c r="E89" s="135"/>
      <c r="F89" s="135"/>
      <c r="G89" s="135"/>
      <c r="H89" s="135"/>
      <c r="I89" s="135"/>
    </row>
    <row r="90" spans="1:10" x14ac:dyDescent="0.25">
      <c r="A90" s="158" t="s">
        <v>480</v>
      </c>
      <c r="B90" s="199"/>
      <c r="C90" s="199"/>
      <c r="D90" s="199"/>
      <c r="E90" s="199"/>
      <c r="F90" s="199"/>
      <c r="G90" s="199"/>
      <c r="H90" s="199"/>
      <c r="I90" s="199"/>
    </row>
    <row r="91" spans="1:10" x14ac:dyDescent="0.25">
      <c r="A91" s="199"/>
      <c r="B91" s="199"/>
      <c r="C91" s="199"/>
      <c r="D91" s="199"/>
      <c r="E91" s="199"/>
      <c r="F91" s="199"/>
      <c r="G91" s="199"/>
      <c r="H91" s="199"/>
      <c r="I91" s="199"/>
    </row>
    <row r="92" spans="1:10" x14ac:dyDescent="0.25">
      <c r="A92" s="199" t="s">
        <v>481</v>
      </c>
      <c r="B92" s="199"/>
      <c r="C92" s="199"/>
      <c r="D92" s="199"/>
      <c r="E92" s="199"/>
      <c r="F92" s="199"/>
      <c r="G92" s="199"/>
      <c r="H92" s="314" t="s">
        <v>522</v>
      </c>
      <c r="I92" s="314"/>
    </row>
    <row r="93" spans="1:10" x14ac:dyDescent="0.25">
      <c r="A93" s="199"/>
      <c r="B93" s="199"/>
      <c r="C93" s="199"/>
      <c r="D93" s="199"/>
      <c r="E93" s="199"/>
      <c r="F93" s="199"/>
      <c r="G93" s="199"/>
      <c r="H93" s="199"/>
      <c r="I93" s="199"/>
    </row>
    <row r="94" spans="1:10" x14ac:dyDescent="0.25">
      <c r="A94" s="199" t="s">
        <v>482</v>
      </c>
      <c r="B94" s="199"/>
      <c r="C94" s="199"/>
      <c r="D94" s="199"/>
      <c r="E94" s="199"/>
      <c r="F94" s="199"/>
      <c r="G94" s="199"/>
      <c r="H94" s="314" t="s">
        <v>521</v>
      </c>
      <c r="I94" s="314"/>
    </row>
    <row r="95" spans="1:10" x14ac:dyDescent="0.25">
      <c r="A95" s="135"/>
      <c r="B95" s="135"/>
      <c r="C95" s="135"/>
      <c r="D95" s="135"/>
      <c r="E95" s="135"/>
      <c r="F95" s="135"/>
      <c r="G95" s="135"/>
      <c r="H95" s="135"/>
      <c r="I95" s="135"/>
    </row>
    <row r="96" spans="1:10" x14ac:dyDescent="0.25">
      <c r="A96" s="202" t="s">
        <v>495</v>
      </c>
      <c r="B96" s="199"/>
      <c r="C96" s="135"/>
      <c r="D96" s="135"/>
      <c r="E96" s="135"/>
      <c r="F96" s="135"/>
      <c r="G96" s="135"/>
      <c r="H96" s="135"/>
      <c r="I96" s="135"/>
    </row>
    <row r="97" spans="1:9" x14ac:dyDescent="0.25">
      <c r="A97" s="202" t="s">
        <v>496</v>
      </c>
      <c r="B97" s="199"/>
      <c r="C97" s="135"/>
      <c r="D97" s="135"/>
      <c r="E97" s="135"/>
      <c r="F97" s="135"/>
      <c r="G97" s="135"/>
      <c r="H97" s="135"/>
      <c r="I97" s="135"/>
    </row>
  </sheetData>
  <mergeCells count="21">
    <mergeCell ref="G19:G20"/>
    <mergeCell ref="H19:H20"/>
    <mergeCell ref="H92:I92"/>
    <mergeCell ref="H94:I94"/>
    <mergeCell ref="G63:G64"/>
    <mergeCell ref="G1:I1"/>
    <mergeCell ref="H63:H64"/>
    <mergeCell ref="A63:A64"/>
    <mergeCell ref="A88:B88"/>
    <mergeCell ref="I5:I6"/>
    <mergeCell ref="A19:A20"/>
    <mergeCell ref="C19:C20"/>
    <mergeCell ref="A3:I3"/>
    <mergeCell ref="A5:A6"/>
    <mergeCell ref="B5:B6"/>
    <mergeCell ref="C5:C6"/>
    <mergeCell ref="D5:D6"/>
    <mergeCell ref="E5:E6"/>
    <mergeCell ref="G5:H5"/>
    <mergeCell ref="F5:F6"/>
    <mergeCell ref="D19:D20"/>
  </mergeCells>
  <phoneticPr fontId="13" type="noConversion"/>
  <pageMargins left="0.19685039370078741" right="0.19685039370078741" top="0.19685039370078741" bottom="0.19685039370078741" header="0.31496062992125984" footer="0.31496062992125984"/>
  <pageSetup paperSize="9"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таблица 5</vt:lpstr>
      <vt:lpstr>таблица 6</vt:lpstr>
      <vt:lpstr>таблица 9</vt:lpstr>
      <vt:lpstr>план реализации</vt:lpstr>
      <vt:lpstr>план реализации июль 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2014-08-05T11:46:53Z</dcterms:modified>
</cp:coreProperties>
</file>